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3850" windowHeight="9390"/>
  </bookViews>
  <sheets>
    <sheet name="Sheet2" sheetId="12" r:id="rId1"/>
    <sheet name="专题研究项目" sheetId="7" state="hidden" r:id="rId2"/>
    <sheet name="各领域投资汇总" sheetId="10" state="hidden" r:id="rId3"/>
    <sheet name="Sheet1" sheetId="11" state="hidden" r:id="rId4"/>
  </sheets>
  <definedNames>
    <definedName name="_xlnm._FilterDatabase" localSheetId="1" hidden="1">专题研究项目!$A$2:$I$19</definedName>
    <definedName name="_xlnm.Print_Titles" localSheetId="1">专题研究项目!$2:$2</definedName>
  </definedNames>
  <calcPr calcId="152511" fullCalcOnLoad="1" concurrentCalc="0"/>
</workbook>
</file>

<file path=xl/calcChain.xml><?xml version="1.0" encoding="utf-8"?>
<calcChain xmlns="http://schemas.openxmlformats.org/spreadsheetml/2006/main">
  <c r="I14" i="11" l="1"/>
  <c r="I18" i="11"/>
  <c r="H14" i="11"/>
  <c r="H18" i="11"/>
  <c r="G14" i="11"/>
  <c r="G18" i="11"/>
  <c r="F14" i="11"/>
  <c r="F18" i="11"/>
  <c r="I25" i="10"/>
  <c r="C24" i="10"/>
  <c r="K6" i="10"/>
  <c r="L6" i="10"/>
  <c r="J6" i="10"/>
  <c r="J15" i="10"/>
  <c r="I23" i="10"/>
  <c r="H23" i="10"/>
  <c r="G23" i="10"/>
  <c r="F23" i="10"/>
  <c r="E23" i="10"/>
  <c r="D23" i="10"/>
  <c r="C23" i="10"/>
  <c r="O6" i="10"/>
  <c r="O15" i="10"/>
  <c r="O16" i="10"/>
  <c r="N6" i="10"/>
  <c r="N15" i="10"/>
  <c r="N16" i="10"/>
  <c r="M6" i="10"/>
  <c r="M15" i="10"/>
  <c r="M16" i="10"/>
  <c r="L15" i="10"/>
  <c r="L16" i="10"/>
  <c r="K15" i="10"/>
  <c r="K16" i="10"/>
  <c r="J16" i="10"/>
  <c r="I6" i="10"/>
  <c r="I15" i="10"/>
  <c r="E6" i="10"/>
  <c r="F6" i="10"/>
  <c r="D6" i="10"/>
  <c r="D15" i="10"/>
  <c r="I16" i="10"/>
  <c r="H6" i="10"/>
  <c r="H15" i="10"/>
  <c r="H16" i="10"/>
  <c r="G6" i="10"/>
  <c r="G15" i="10"/>
  <c r="G16" i="10"/>
  <c r="F15" i="10"/>
  <c r="F16" i="10"/>
  <c r="E15" i="10"/>
  <c r="E16" i="10"/>
  <c r="D16" i="10"/>
  <c r="O14" i="10"/>
  <c r="N14" i="10"/>
  <c r="M14" i="10"/>
  <c r="L14" i="10"/>
  <c r="K14" i="10"/>
  <c r="J14" i="10"/>
  <c r="I14" i="10"/>
  <c r="H14" i="10"/>
  <c r="G14" i="10"/>
  <c r="F14" i="10"/>
  <c r="E14" i="10"/>
  <c r="D14" i="10"/>
  <c r="O13" i="10"/>
  <c r="N13" i="10"/>
  <c r="M13" i="10"/>
  <c r="L13" i="10"/>
  <c r="K13" i="10"/>
  <c r="J13" i="10"/>
  <c r="I13" i="10"/>
  <c r="H13" i="10"/>
  <c r="G13" i="10"/>
  <c r="F13" i="10"/>
  <c r="E13" i="10"/>
  <c r="D13" i="10"/>
  <c r="O12" i="10"/>
  <c r="N12" i="10"/>
  <c r="M12" i="10"/>
  <c r="L12" i="10"/>
  <c r="K12" i="10"/>
  <c r="J12" i="10"/>
  <c r="I12" i="10"/>
  <c r="H12" i="10"/>
  <c r="G12" i="10"/>
  <c r="F12" i="10"/>
  <c r="E12" i="10"/>
  <c r="D12" i="10"/>
  <c r="O11" i="10"/>
  <c r="N11" i="10"/>
  <c r="M11" i="10"/>
  <c r="L11" i="10"/>
  <c r="K11" i="10"/>
  <c r="J11" i="10"/>
  <c r="I11" i="10"/>
  <c r="H11" i="10"/>
  <c r="G11" i="10"/>
  <c r="F11" i="10"/>
  <c r="E11" i="10"/>
  <c r="D11" i="10"/>
  <c r="O10" i="10"/>
  <c r="N10" i="10"/>
  <c r="M10" i="10"/>
  <c r="L10" i="10"/>
  <c r="K10" i="10"/>
  <c r="J10" i="10"/>
  <c r="I10" i="10"/>
  <c r="H10" i="10"/>
  <c r="G10" i="10"/>
  <c r="F10" i="10"/>
  <c r="E10" i="10"/>
  <c r="D10" i="10"/>
  <c r="O9" i="10"/>
  <c r="N9" i="10"/>
  <c r="M9" i="10"/>
  <c r="L9" i="10"/>
  <c r="K9" i="10"/>
  <c r="J9" i="10"/>
  <c r="I9" i="10"/>
  <c r="H9" i="10"/>
  <c r="G9" i="10"/>
  <c r="F9" i="10"/>
  <c r="E9" i="10"/>
  <c r="D9" i="10"/>
  <c r="O8" i="10"/>
  <c r="N8" i="10"/>
  <c r="M8" i="10"/>
  <c r="L8" i="10"/>
  <c r="K8" i="10"/>
  <c r="J8" i="10"/>
  <c r="I8" i="10"/>
  <c r="H8" i="10"/>
  <c r="G8" i="10"/>
  <c r="F8" i="10"/>
  <c r="E8" i="10"/>
  <c r="D8" i="10"/>
  <c r="O7" i="10"/>
  <c r="N7" i="10"/>
  <c r="M7" i="10"/>
  <c r="L7" i="10"/>
  <c r="K7" i="10"/>
  <c r="J7" i="10"/>
  <c r="I7" i="10"/>
  <c r="H7" i="10"/>
  <c r="G7" i="10"/>
  <c r="F7" i="10"/>
  <c r="E7" i="10"/>
  <c r="D7" i="10"/>
  <c r="F19" i="7"/>
  <c r="I173" i="12"/>
  <c r="I169" i="12"/>
  <c r="I166" i="12"/>
  <c r="I159" i="12"/>
  <c r="I145" i="12"/>
  <c r="I134" i="12"/>
  <c r="I126" i="12"/>
  <c r="I112" i="12"/>
  <c r="I74" i="12"/>
  <c r="I23" i="12"/>
  <c r="I174" i="12"/>
  <c r="H173" i="12"/>
  <c r="H169" i="12"/>
  <c r="H166" i="12"/>
  <c r="H159" i="12"/>
  <c r="H145" i="12"/>
  <c r="H134" i="12"/>
  <c r="H126" i="12"/>
  <c r="H112" i="12"/>
  <c r="H74" i="12"/>
  <c r="H23" i="12"/>
  <c r="H174" i="12"/>
  <c r="G173" i="12"/>
  <c r="G169" i="12"/>
  <c r="G166" i="12"/>
  <c r="G159" i="12"/>
  <c r="G145" i="12"/>
  <c r="G134" i="12"/>
  <c r="G126" i="12"/>
  <c r="G112" i="12"/>
  <c r="G31" i="12"/>
  <c r="G43" i="12"/>
  <c r="G74" i="12"/>
  <c r="G23" i="12"/>
  <c r="G174" i="12"/>
  <c r="F174" i="12"/>
  <c r="F173" i="12"/>
  <c r="F172" i="12"/>
  <c r="F171" i="12"/>
  <c r="F169" i="12"/>
  <c r="F168" i="12"/>
  <c r="F166" i="12"/>
  <c r="F165" i="12"/>
  <c r="F164" i="12"/>
  <c r="F163" i="12"/>
  <c r="F162" i="12"/>
  <c r="F161" i="12"/>
  <c r="F159" i="12"/>
  <c r="F157" i="12"/>
  <c r="F155" i="12"/>
  <c r="F154" i="12"/>
  <c r="F153" i="12"/>
  <c r="F152" i="12"/>
  <c r="F151" i="12"/>
  <c r="F150" i="12"/>
  <c r="F148" i="12"/>
  <c r="F147" i="12"/>
  <c r="F145" i="12"/>
  <c r="F144" i="12"/>
  <c r="F143" i="12"/>
  <c r="F142" i="12"/>
  <c r="F141" i="12"/>
  <c r="F140" i="12"/>
  <c r="F139" i="12"/>
  <c r="F138" i="12"/>
  <c r="F137" i="12"/>
  <c r="F136" i="12"/>
  <c r="F134" i="12"/>
  <c r="F133" i="12"/>
  <c r="F132" i="12"/>
  <c r="F131" i="12"/>
  <c r="F130" i="12"/>
  <c r="F129" i="12"/>
  <c r="F128" i="12"/>
  <c r="F126" i="12"/>
  <c r="F124" i="12"/>
  <c r="F123" i="12"/>
  <c r="F121" i="12"/>
  <c r="F120" i="12"/>
  <c r="F119" i="12"/>
  <c r="F118" i="12"/>
  <c r="F117" i="12"/>
  <c r="F116" i="12"/>
  <c r="F115" i="12"/>
  <c r="F114"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4" i="12"/>
  <c r="F73" i="12"/>
  <c r="F72"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3" i="12"/>
  <c r="F22" i="12"/>
  <c r="F21" i="12"/>
  <c r="F20" i="12"/>
  <c r="F19" i="12"/>
  <c r="F18" i="12"/>
  <c r="F17" i="12"/>
  <c r="F16" i="12"/>
  <c r="F15" i="12"/>
  <c r="F14" i="12"/>
  <c r="F13" i="12"/>
  <c r="F12" i="12"/>
  <c r="F11" i="12"/>
  <c r="F10" i="12"/>
  <c r="F9" i="12"/>
  <c r="F8" i="12"/>
  <c r="F7" i="12"/>
</calcChain>
</file>

<file path=xl/sharedStrings.xml><?xml version="1.0" encoding="utf-8"?>
<sst xmlns="http://schemas.openxmlformats.org/spreadsheetml/2006/main" count="917" uniqueCount="494">
  <si>
    <t>附件2</t>
  </si>
  <si>
    <t>序号</t>
  </si>
  <si>
    <t>项目名称</t>
  </si>
  <si>
    <t>项目建设地点</t>
  </si>
  <si>
    <t>所属领域</t>
  </si>
  <si>
    <t>项目建设内容</t>
  </si>
  <si>
    <t>三年合计投资
（万元）</t>
  </si>
  <si>
    <t>年度投资（万元）</t>
  </si>
  <si>
    <t>备注</t>
  </si>
  <si>
    <t>2019年</t>
  </si>
  <si>
    <t>2020年</t>
  </si>
  <si>
    <t>2021年</t>
  </si>
  <si>
    <t>一、7项系统性工程</t>
  </si>
  <si>
    <t>（一）推进绿色能源发展</t>
  </si>
  <si>
    <t>建设文昌气电厂</t>
  </si>
  <si>
    <t>文昌市约亭工业园</t>
  </si>
  <si>
    <t>清洁友好的发电</t>
  </si>
  <si>
    <t>文昌气电厂送出线路工程</t>
  </si>
  <si>
    <t>文昌市、海口市</t>
  </si>
  <si>
    <t>建设220千伏文昌气电厂-东路双回、文昌气电厂-江东双回线路，满足电厂送出需要，计划分别于2019年、2020年建成投产。</t>
  </si>
  <si>
    <t>万宁气电厂送出线路工程</t>
  </si>
  <si>
    <t>万宁市、琼海市</t>
  </si>
  <si>
    <t>完成万宁气电厂接入系统方案审定，建设220千伏万宁气电厂送出线路工程，满足电厂送出需要，计划2020年建成投产。</t>
  </si>
  <si>
    <t>洋浦热电（燃气）送出线路工程</t>
  </si>
  <si>
    <t>洋浦开发区</t>
  </si>
  <si>
    <t>完成洋浦热电（燃气）接入系统方案审定，建设220千伏洋浦热电送出线路工程，满足电厂送出需要，计划2021年建成投产。</t>
  </si>
  <si>
    <t>海口气电厂送出线路工程</t>
  </si>
  <si>
    <t>海口市</t>
  </si>
  <si>
    <t>完成海口气电厂接入系统方案审定，建设220千伏海口气电厂送出线路工程，满足电厂送出需要，计划2021年建成投产。</t>
  </si>
  <si>
    <t>海岛供能模式及关键技术研究及应用</t>
  </si>
  <si>
    <t>三沙市</t>
  </si>
  <si>
    <t>本项目基于典型的海岛微网系统设计实践，研究海岛负荷类型及其在能源供给方面的需求特性，研究面向多应用场景的微电网特性分析、仿真建模技术，研究微电网仿真算法和优化运行控制技术，构建海岛综合能源的典型供用模式。主要开展三个方面的研究：
（1）微电网典型运行特性分析研究
（2） 面向多应用场景的微电网建模技术研究
（3）微电网协调优化控制技术</t>
  </si>
  <si>
    <t>含路面光伏+动态充电模式的岛屿电网供电关键技术研究及应用</t>
  </si>
  <si>
    <t>本项目基于典型的路面光伏系统设计实践，研究路面光伏新型路面结构，研究面向多应用场景的路面光伏发电模式，研究路面光伏动态无线充电仿真算法和优化运行控制技术，构建路面光伏+动态无线充电的典型供用模式。主要开展三个方面的研究：
（1）路面光伏新型路面结构设计研究；
（2）面向多应用场景的路面光伏发电模式建模技术研究;
（3）路面光伏动态无线充电优化控制技术.</t>
  </si>
  <si>
    <t>含波浪能发电系统的海岛智能微网关键技术研究及示范应用</t>
  </si>
  <si>
    <t>拟对鹰式的波浪能发电系统开展实用化应用研究：
任务一：（1）研究鹰式波浪能发电系统在永兴岛不同海况下的适应性及发电效能，提出波浪能发电系统岸基选址原则；（2）研究鹰式波浪能发电系统最低的风载和抗风浪能力，研究其应对恶劣环境的能力。
任务二：（1）研究建立含波浪能发电系统仿真模型；（2）建立含波浪能发电系统的三沙微电网仿真模型；（3）研制波浪能发电系统便携式仿真机。
任务三：（1）建立在海岛性气候下波浪能发电有功出力的模型，分析波浪能发电的出力特性，实现波浪能发电有功出力的科学预测；（2）研究含波浪能发电的多类型间歇式能源的微电网有功无功协调控制，建立基于电力系统综合节能的有功与无功协调优化模型并研究其求解算法，保证电网经济可靠运行；（3）建立含波浪能发电的多类型间歇式能源的仿真计算模型，研究波浪能并网发电的电网安全稳定协调控制策略，基于预想故障、微电网结构和负荷特点，确定电网的电压稳定和频率稳定的安全稳定控制措施，保证电网安全稳定运行； （4）研究电网故障时波浪能发电机故障输出和电磁暂态特性，研究波浪能接入对电网故障特性的影响，提出适合于含波浪能发电系统的保护控制策略报告。
任务四：（1）研究波浪能发电系统与岛礁电网海缆的连接技术及部署方案；基于项目任务一、二、三、四关键技术的研究，建设海岛波浪能并网消纳智能微电网；（2）研究含波浪能源发电设备的电网抵御台风等自然灾害的运行技术。
任务五：海岛波浪能并网消纳智能微电网示范建设，适用于波浪发电系统的安全稳定控制模块，自动发电量控制（AGC）与自动电压控制（AVC）模块，优化协调控制效果，实现灵活、智能、高效的海岛波浪能发电系统接入和电能消纳。
任务六：（1）在离岛综合能源需求预测的基础上，进行资源利用条件分析、技术利用条件分析、综合能源互补动态平衡分析和电源定容分析，在满足能源互补平衡前提下，针对柴发、风机、光伏、天然气、波浪能等不同类型可利用能源在组合配置、单机容量、规模总量方面进行计算比较，得出在运行周期内的经济性最优的包含波浪能发电系统的电源组合及容量配置方案，组成可移植性离岛综合能源智能电网的电源侧规划方案；（2）结合智能电网的特点和要求，在保障用户的优质、高效的可靠性供电、用户侧用电的智能化管理和智能互动、完整和配套精细的电网控制手段和快速的调控速度、新能源的电动汽车充电桩等先进技术的应用，组成可移植性离岛综合能源智能电网的电网侧规划方案；（3）构造能源一体化智能管理系统，并提出以微电网控制策略为主的综合能源控制策略，研究其在包含波浪能的可移植性离岛综合能源规划方案控制的适用性，并统筹实施对冷热能流的控制。</t>
  </si>
  <si>
    <t>投资小计</t>
  </si>
  <si>
    <t>（二）打造安全高效的主网</t>
  </si>
  <si>
    <t>联网二回工程</t>
  </si>
  <si>
    <t>澄迈县</t>
  </si>
  <si>
    <t>建设海南电网与南方主网海底联网二回工程，计划2019年投产。</t>
  </si>
  <si>
    <t>东方罗带220千伏变电站#3主变扩建工程</t>
  </si>
  <si>
    <t>东方市</t>
  </si>
  <si>
    <t>安全高效的输变电</t>
  </si>
  <si>
    <t>在东方市罗带220千伏变电站扩建#3主变，主变容量1×180MVA，计划2019年投产。</t>
  </si>
  <si>
    <t>220千伏洛基至头铺线路新建工程</t>
  </si>
  <si>
    <t>儋州-海口之间建设220千伏洛基-头铺双回线路，线路长度2×104千米，计划2019年投产。</t>
  </si>
  <si>
    <t>海口头铺220千伏输变电新建工程</t>
  </si>
  <si>
    <t>在海口市建设头铺220千伏变电站，主变容量3×180MVA，计划2019年投产。</t>
  </si>
  <si>
    <t>定安平和220千伏输变电新建工程</t>
  </si>
  <si>
    <t>定安县</t>
  </si>
  <si>
    <t>在定安县建设平和220千伏变电站，主变容量2×120MVA，计划2019年投产。</t>
  </si>
  <si>
    <t>220千伏塔洋～迈号～东路线路新建工程</t>
  </si>
  <si>
    <t>琼海市</t>
  </si>
  <si>
    <t>在琼海市和文昌市建设220千伏塔洋～迈号～东路第二回线路，利用原有杆塔挂线，线路长度70千米，计划2019年投产。</t>
  </si>
  <si>
    <t>220千伏龙北～新安～望楼～崖城线路新建工程</t>
  </si>
  <si>
    <t>三亚市</t>
  </si>
  <si>
    <t>在东方市和三亚市之间220千伏龙北～新安～望楼～崖城单回线路，线路长度117千米，计划2019年投产。</t>
  </si>
  <si>
    <r>
      <rPr>
        <sz val="10"/>
        <rFont val="Arial"/>
        <family val="2"/>
      </rPr>
      <t> </t>
    </r>
    <r>
      <rPr>
        <sz val="10"/>
        <rFont val="仿宋_GB2312"/>
        <family val="3"/>
        <charset val="134"/>
      </rPr>
      <t>五指山220千伏输变电新建工程</t>
    </r>
  </si>
  <si>
    <t>五指山市</t>
  </si>
  <si>
    <t>在五指山市新建五指山220千伏输变电工程，主变容量1×120MVA，线路长16千米，计划2020年投产。</t>
  </si>
  <si>
    <t>海口老厂-丘海220千伏线路改进永庄线路工程</t>
  </si>
  <si>
    <t>在海口市进行海口老厂-丘海220千伏线路改进永庄线路工程，线路长1千米，计划2020年投产。</t>
  </si>
  <si>
    <t>海口丘海220千伏变电站#3主变扩建工程</t>
  </si>
  <si>
    <t>在海口市丘海220kV变电站扩建#3主变，主变容量1×180MVA，计划2020年投产。</t>
  </si>
  <si>
    <t>三亚海棠湾220千伏输变电新建工程</t>
  </si>
  <si>
    <t>在三亚市新建海棠湾220千伏输变电工程，主变容量2×180MVA，线路长4千米，计划2020年投产。</t>
  </si>
  <si>
    <t>万宁礼纪220千伏输变电新建工程</t>
  </si>
  <si>
    <t>万宁市</t>
  </si>
  <si>
    <t>在万宁市新建礼纪220千伏输变电工程，主变容量1×180MVA，线路长8千米，计划2021年投产。</t>
  </si>
  <si>
    <t>琼中220千伏输变电新建工程</t>
  </si>
  <si>
    <t>琼中县</t>
  </si>
  <si>
    <t>在琼中县新建琼中220千伏输变电工程，主变容量1×120MVA，线路长度40千米，计划2021年投产。</t>
  </si>
  <si>
    <r>
      <rPr>
        <sz val="10"/>
        <rFont val="仿宋_GB2312"/>
        <family val="3"/>
        <charset val="134"/>
      </rPr>
      <t>海口国兴</t>
    </r>
    <r>
      <rPr>
        <sz val="10.5"/>
        <rFont val="仿宋_GB2312"/>
        <family val="3"/>
        <charset val="134"/>
      </rPr>
      <t>220千伏输变电新建工程</t>
    </r>
  </si>
  <si>
    <t>在海口市新建国兴220千伏输变电工程，主变容量2×180MVA，线路长20千米，计划2021年投产。</t>
  </si>
  <si>
    <r>
      <rPr>
        <sz val="10"/>
        <rFont val="仿宋_GB2312"/>
        <family val="3"/>
        <charset val="134"/>
      </rPr>
      <t>儋州滨海</t>
    </r>
    <r>
      <rPr>
        <sz val="10.5"/>
        <rFont val="仿宋_GB2312"/>
        <family val="3"/>
        <charset val="134"/>
      </rPr>
      <t>220千伏输变电新建工程</t>
    </r>
  </si>
  <si>
    <t>儋州市</t>
  </si>
  <si>
    <t>在儋州市新建滨海220千伏输变电工程，主变容量1×180MVA，线路长16千米，计划2021年投产。</t>
  </si>
  <si>
    <t>其他220千伏输变电项目</t>
  </si>
  <si>
    <t>全省</t>
  </si>
  <si>
    <t>开展零星的输变电项目建设</t>
  </si>
  <si>
    <t>数据驱动的设备动态评价与智能检修技术研</t>
  </si>
  <si>
    <t>海口</t>
  </si>
  <si>
    <t>1.变电设备电气试验数据采集和信息建模技术研究，实现基于物联网设备的台账信息自动获取和电气试验数据的自动采集。
2.基于数据驱动的变电设备智能运检技术及知识闭环管理体系研究，实现电气试验数据的自动分析和报告生成、现场检修远程支持、差异化技改决策和运检决策的闭环管理。
3.基于网络化装备的运检协同作业和知识管理工具研发。</t>
  </si>
  <si>
    <t>基于RTK技术的电力巡检无人机航线设计关键技术研究及应用</t>
  </si>
  <si>
    <t>1、通过基于RTK实时动态差分定位技术的研究，实时获取分米级定位精度的结果，为无人机飞行作业提供高精度定位支持。
2、采用遗传、人工神经网络、蚁群等算法对无人机线路廊道巡检路径进行求解，寻找符合条件的最优巡检路径，可以有效地减少飞行架次，提高无人机自主巡视的工作效率。
3、在给定输电线路真实三维场景基础上，研究无人机航迹初始化设置技术和机巡线路智能规划技术，实现无人机自主飞行。</t>
  </si>
  <si>
    <t>变电站智能巡检机器人</t>
  </si>
  <si>
    <t>1.2019年，完成大英山等8座变电站试点建设，总结试点经验。
2.2019年，建成省级变电站巡视机器人综合管理平台。
2.2020 年实现 220kV 变电站巡视机器人“1站1机”全覆盖。
3.2021年实现110kV变电站“1机多站”全覆盖。</t>
  </si>
  <si>
    <t>变压器油色谱在线监测</t>
  </si>
  <si>
    <t>全面推广变压器油色谱在线监测。2018年实现220kV变压器全覆盖。2021年实现110kV及以上变压器全覆盖。</t>
  </si>
  <si>
    <t>变电设备运行微环境监测</t>
  </si>
  <si>
    <t>1.2019年，完成220kV大英山站户外端子箱温湿度微环境在线监测试点应用。
2.2020年，实现220kV变电站全覆盖。
3.2021年，实现110kV保底变电站和重要保供电变电站全覆盖。</t>
  </si>
  <si>
    <t>变电站GIS局放（UHF）在线监测</t>
  </si>
  <si>
    <t>全面推广GIS 局放（UHF）在线监测。全面推广GIS 局放（UHF）在线监测。2020年实现GIS设备全覆盖。</t>
  </si>
  <si>
    <t>蓄电池在线监测</t>
  </si>
  <si>
    <t>1.到2020年实现220kV变电站蓄电池在线监测全覆盖。
2.到2021年实现110kV保底变电站和重要保供电变电站全覆盖。</t>
  </si>
  <si>
    <t>推广输配电无人机巡检</t>
  </si>
  <si>
    <t>配置日常工作机及专用载荷功能无人机，构建“机巡+人巡”模式，充分发挥无人机、人工巡检各自优点，提高输配电智能化运维水平。
1.2019年配置165台日常工作机及专用载荷功能无人机，无人机作业量不少于12000 公里，重要用户供电10kV线路机巡覆盖率达100%，实现35kV及以上输电线路“机巡”全覆盖，培养无人机操作手不少于300名。
2.2020年配置约50台日常工作机及专用载荷功能无人机，输配电线路实现常态化开展“机巡为主、人巡为辅”协同巡检模式。</t>
  </si>
  <si>
    <t>安装智能故障监测装置</t>
  </si>
  <si>
    <t>全省110kV及以上线路全面覆盖输电线路安装故障监测装置，实现故障点的精确定位和故障原因的辨识，监测数据接入海南电网输电线路智能故障监测平台。全省220kV线路125条，110kV233条。已安装输电线路智能故障监测终端线路213条，其中220kV线路91条，110kV122条，按照安装原则（由于20km以下线路安装定位精度下降，建议安装架空线路长度大于20km，线路平均负荷大于5A），还需安装线路22条，其中220kV线路3条，110kV19条，选装装置68套。</t>
  </si>
  <si>
    <t>架空导线、地下电缆脉冲X 射线数字成像检测系统</t>
  </si>
  <si>
    <r>
      <rPr>
        <sz val="10"/>
        <rFont val="Times New Roman"/>
        <family val="1"/>
      </rPr>
      <t>•</t>
    </r>
    <r>
      <rPr>
        <sz val="10"/>
        <rFont val="仿宋_GB2312"/>
        <family val="3"/>
        <charset val="134"/>
      </rPr>
      <t xml:space="preserve">应用于架空导线、地下电缆的检测，可发现运行线缆的缺陷，及时并准确处理缺陷。
</t>
    </r>
    <r>
      <rPr>
        <sz val="10"/>
        <rFont val="Times New Roman"/>
        <family val="1"/>
      </rPr>
      <t>•</t>
    </r>
    <r>
      <rPr>
        <sz val="10"/>
        <rFont val="仿宋_GB2312"/>
        <family val="3"/>
        <charset val="134"/>
      </rPr>
      <t>将脉冲X 射线数字成像技术应用架空导线、地下电缆运行情况的监测，对电缆内部结构和耐张线夹、接续管及悬垂线夹内部进行X光检测，检查导地线压接、导线锈蚀等情况。</t>
    </r>
  </si>
  <si>
    <t>输电线路视频图像监测</t>
  </si>
  <si>
    <t>对全省内35kV及以上输电线路的交叉跨越点（跨线路、铁路、高速公路、一级公路等）及外力破坏隐患点安装视频监测，实现对特殊线路区段运行风险的防控。 
1.2019年，实现220kV输电线路331处交叉跨越点安装。
2.2020年，实现110kV输电线路294处交叉跨越点安装。
3.2021年，实现35kV输电线路250处交叉跨越点安装</t>
  </si>
  <si>
    <t>生产监控指挥中心建设项目</t>
  </si>
  <si>
    <t>电科院</t>
  </si>
  <si>
    <t>生产监控指挥中心建设内容主要包括核心指标监控、专题应用及专业应用等,具体建设内容如下：
1.核心指标监控。指标监控实现对电网资产总览、风险、效能、成本四个方面的关键指标展示。
2.专题应用。包括生产运维及风险分析、电能质量多维度分析、电网运行管理、环境监测预警等功能。
3.专业应用。包括资产管理、输变电管理、配电管理等功能。</t>
  </si>
  <si>
    <t>打造海口220kV大英山站智能变电站示范基地</t>
  </si>
  <si>
    <t>220kV大英山站</t>
  </si>
  <si>
    <t>主要通过巡检机器人与在线监测装置双重配合来实现变电站的智能化综合运维。智能化运维功能主要集中在状态监测、智能巡视、程序化操作、智能安防、智能检修5个方面。</t>
  </si>
  <si>
    <t>打造琼海220kV官塘站智能变电站示范基地</t>
  </si>
  <si>
    <t>220kV官塘站</t>
  </si>
  <si>
    <t>打造琼海110kV培兰站、中原站智能变电站示范基地</t>
  </si>
  <si>
    <t>110kV培兰站、中原站</t>
  </si>
  <si>
    <t>打造三亚220kV鸭仔塘站智能变电站示范基地</t>
  </si>
  <si>
    <t>220kV鸭仔塘站</t>
  </si>
  <si>
    <t>沿海地区铁塔防锈蚀新技术的应用</t>
  </si>
  <si>
    <t>在沿海地区选取20条110千伏线路和20条220千伏线路进行试点推广</t>
  </si>
  <si>
    <r>
      <rPr>
        <sz val="10"/>
        <rFont val="Times New Roman"/>
        <family val="1"/>
      </rPr>
      <t>•</t>
    </r>
    <r>
      <rPr>
        <sz val="10"/>
        <rFont val="仿宋_GB2312"/>
        <family val="3"/>
        <charset val="134"/>
      </rPr>
      <t xml:space="preserve">对输电铁塔的角钢等平滑部件采用涂层防腐蚀。
</t>
    </r>
    <r>
      <rPr>
        <sz val="10"/>
        <rFont val="Times New Roman"/>
        <family val="1"/>
      </rPr>
      <t>•</t>
    </r>
    <r>
      <rPr>
        <sz val="10"/>
        <rFont val="仿宋_GB2312"/>
        <family val="3"/>
        <charset val="134"/>
      </rPr>
      <t xml:space="preserve">针对螺栓等表面不平滑的部件采用包覆技术进行防腐蚀处理。
</t>
    </r>
    <r>
      <rPr>
        <sz val="10"/>
        <rFont val="Times New Roman"/>
        <family val="1"/>
      </rPr>
      <t>•</t>
    </r>
    <r>
      <rPr>
        <sz val="10"/>
        <rFont val="仿宋_GB2312"/>
        <family val="3"/>
        <charset val="134"/>
      </rPr>
      <t xml:space="preserve">2019年针对沿海地区20回220千伏线路、9000个杆塔实行改造；
</t>
    </r>
    <r>
      <rPr>
        <sz val="10"/>
        <rFont val="Times New Roman"/>
        <family val="1"/>
      </rPr>
      <t>•</t>
    </r>
    <r>
      <rPr>
        <sz val="10"/>
        <rFont val="仿宋_GB2312"/>
        <family val="3"/>
        <charset val="134"/>
      </rPr>
      <t>2020年针对沿海地区20回110千伏线路、6600个杆塔实行改造。</t>
    </r>
  </si>
  <si>
    <t>输电线路防雷分析系统</t>
  </si>
  <si>
    <t>在雷电活跃区域，如琼中、儋州应用2套</t>
  </si>
  <si>
    <r>
      <rPr>
        <sz val="10"/>
        <rFont val="Times New Roman"/>
        <family val="1"/>
      </rPr>
      <t>•</t>
    </r>
    <r>
      <rPr>
        <sz val="10"/>
        <rFont val="仿宋_GB2312"/>
        <family val="3"/>
        <charset val="134"/>
      </rPr>
      <t xml:space="preserve">基于线路在线监测数据，开展高级应用，实现现有各种输电线路防雷性能评估模型和方法的防雷计算软件，提高输电线路智能运维水平；
</t>
    </r>
    <r>
      <rPr>
        <sz val="10"/>
        <rFont val="Times New Roman"/>
        <family val="1"/>
      </rPr>
      <t>•</t>
    </r>
    <r>
      <rPr>
        <sz val="10"/>
        <rFont val="仿宋_GB2312"/>
        <family val="3"/>
        <charset val="134"/>
      </rPr>
      <t xml:space="preserve">支持电网实时监测、实时分析、实时决策，提高输电网运行安全灵活性、防灾抗灾能力；
</t>
    </r>
    <r>
      <rPr>
        <sz val="10"/>
        <rFont val="Times New Roman"/>
        <family val="1"/>
      </rPr>
      <t>•</t>
    </r>
    <r>
      <rPr>
        <sz val="10"/>
        <rFont val="仿宋_GB2312"/>
        <family val="3"/>
        <charset val="134"/>
      </rPr>
      <t xml:space="preserve">提高输电线路防雷设计和防雷改造工作效率，协同巡检。
</t>
    </r>
    <r>
      <rPr>
        <sz val="10"/>
        <rFont val="Times New Roman"/>
        <family val="1"/>
      </rPr>
      <t>•</t>
    </r>
    <r>
      <rPr>
        <sz val="10"/>
        <rFont val="仿宋_GB2312"/>
        <family val="3"/>
        <charset val="134"/>
      </rPr>
      <t xml:space="preserve">2019年，在琼州开展试点应用，配置一套输电线路防雷分析系统；
</t>
    </r>
    <r>
      <rPr>
        <sz val="10"/>
        <rFont val="Times New Roman"/>
        <family val="1"/>
      </rPr>
      <t>•</t>
    </r>
    <r>
      <rPr>
        <sz val="10"/>
        <rFont val="仿宋_GB2312"/>
        <family val="3"/>
        <charset val="134"/>
      </rPr>
      <t>2020年，在儋州开展试点应用，配置一套输电线路防雷分析系统。</t>
    </r>
  </si>
  <si>
    <t>融合卫星遥感数据的南方电网设备三维广域监测系统建设与应用研究</t>
  </si>
  <si>
    <r>
      <rPr>
        <sz val="10"/>
        <rFont val="仿宋_GB2312"/>
        <family val="3"/>
        <charset val="134"/>
      </rPr>
      <t xml:space="preserve">一、建设内容：
1、全天候、全天时、高分辨率卫星“组网”方案；2、卫星、航空遥感图像与地面多源信息融合及展示技术研究。将卫星遥感图像、机巡数据、地面雷达及其它监测装置采集数据与三维GIS融合起来，实现电网设备与三维监测数据的关联分析；3、研究设备状况的人工智能辨识技术。基于亚像元检测技术等图像分析技术，实现高分辨率下杆塔塔型识别、地形地貌识别，位置校核及导航，辨识和预警杆塔位移、倾斜、倒塔、导地线断线，周边环境风险（山火、树障、外破、洪水及地质灾害）；4、研究气象卫星云图、雷达图和气象预报信息在电网防灾领域的专业分析和应用，研究实时环境风险下电网运行方式和设备运行策略，灾后要能够实现灾情快速勘察，智能统计、分析和上报；5、研究三维广域监测在3D GIS图层构建及数据动态更新，电网规划、勘察、设计，各类电网专题图绘制等方面的应用。6、研究建设南方电网非结构化数据中心所需的资源。包括数据计算能力，信息存储能力，三亚中科遥感研究所与南方电网的通信方式等。7、研究提出提升非结构化大数据智能分析的目标、指标和技术路线。实现遥感大数据、人工智能同电网技术深度融合。
二、项目规模：项目一期以海南卫星发射基地和海南商业卫星星座建设为基础，立足南方电网全局，规划建设全网三维立体监测体系和标准体系。在海南设主站、其他省区和超高压公司等单位设分站，保障南从海南三沙，北到贵州遵义，西起云南德宏，东至广东潮州的全网监测全覆盖。为重点保供电区域电力设备、西电东送大通道的交直流输电线路、500千伏海底电缆、粤电送港送澳输电线路等提供监测服务。远期计划参与海南南海商业卫星星座建设，定制发射“南方电网一号”卫星。为“21世纪海上丝绸之路”沿线国家和地区电网提供监测服务。推动“一带一路”沿线国家和地区电网相关技术交流与合作。
</t>
    </r>
    <r>
      <rPr>
        <sz val="10"/>
        <rFont val="Times New Roman"/>
        <family val="1"/>
      </rPr>
      <t>•</t>
    </r>
    <r>
      <rPr>
        <sz val="10"/>
        <rFont val="仿宋_GB2312"/>
        <family val="3"/>
        <charset val="134"/>
      </rPr>
      <t>2018年开展前期及可研编制工作。</t>
    </r>
  </si>
  <si>
    <t>隧道综合环境监测系统和隧道巡检机器人</t>
  </si>
  <si>
    <t>海口市地下综合管廊</t>
  </si>
  <si>
    <r>
      <rPr>
        <sz val="11"/>
        <rFont val="Times New Roman"/>
        <family val="1"/>
      </rPr>
      <t>•</t>
    </r>
    <r>
      <rPr>
        <sz val="11"/>
        <rFont val="仿宋_GB2312"/>
        <family val="3"/>
        <charset val="134"/>
      </rPr>
      <t>2021年，在海口地下综合管廊安装隧道综合环境监测系统（温度、水位、火灾、气体监测等）及隧道巡检机器人试点应用。</t>
    </r>
  </si>
  <si>
    <t>智能配电10kV交流真空断路器</t>
  </si>
  <si>
    <t>可满足频繁、快速投切10kV电力电容器，精准判断接地状态、相别、位置，实现状态性或预测性检修，集成诸多通用电器等功能。
2019年：预安排配网项目的海口供电局220kV长流站10kV长流#5线康安支线等改造工程中试点应用。
2020年：完成项目验收，全省推广应用。</t>
  </si>
  <si>
    <t>石墨基柔性接地降阻技术应用研究</t>
  </si>
  <si>
    <t>在新建的主要线路工程应用新型接地材料，并对接地体特性、应用效果等进行评估研究。组织设计单位开展石墨基柔性接柔性复合接地体杆塔接地网改造方案设计及计算，以及在工程中应用的成效分析。
2019年：220kV洛基至头铺线路新建工程试点应用。
2020年：完成项目验收，全省推广应用。</t>
  </si>
  <si>
    <t>低风压架空导线的应用研究</t>
  </si>
  <si>
    <t>在沿海大风区重要线路工程应用新型导线，并对应用的数据及相关情况开展研究，包括导线风压降低方面、线路抗台保障方面、降低铁塔强度和基础设计方面，以及工程应用的经济性等开展研究。为海南台风高发区域的输电线路建设拓展思路。
2019年：220kV塔洋~迈号~东路线路新建工程试点应用。
2020年：完成项目验收，全省推广应用。</t>
  </si>
  <si>
    <t>智能变电站在线监测系统一体化设计</t>
  </si>
  <si>
    <t>主要集成了变压器、GIS、容性设备、开关柜等主要设备的多项状态监测单元，实时多通道采集各种运行数据，实现对变电站内设备状态的综合分析与诊断。
2019年：继续开展项目研究，并应用于2019年新建输变电工程设计。
2020年：完成项目验收，电网建设项目推广应用。</t>
  </si>
  <si>
    <t>35kV架空线路智能故障诊断技术研究及应用</t>
  </si>
  <si>
    <t>研制相关监测终端10套，开发35kV架空线路智能故障诊断应用软件1套进行示范应用，实现线路故障的精确定位和故障原因辨识。解决长期以来困扰电网生产的中性点非有效接地系统的单相接地故障诊断难题，以及低负荷线路运行中现场监测装置耦合取能不稳定的困难。</t>
  </si>
  <si>
    <t>加快推进B级、C级检修中心建设</t>
  </si>
  <si>
    <t>海口、三亚、儋州</t>
  </si>
  <si>
    <t>在海口建设1座省级B级检修中心，在三亚、儋州各建设1座C级检修中心。实现自主开展110kV～220kV变压器A修、110kV～220kVGIS设备的A修、110kV～220kV断路器、隔离开关等主设备的工厂化检修。在省级检修基地（B级检修中心）开展油、气回收处理系统建设，同时具备大批量油气储存的基地建设，避免检修废旧油气的浪费和对环境的污染。2020年建成B级检修中心，2021年建成2座C级检修中心。</t>
  </si>
  <si>
    <t>变电站直流电源系统故障分析系统的研究与应用</t>
  </si>
  <si>
    <t>全省220kV变电站</t>
  </si>
  <si>
    <t>集成共享的信息平台</t>
  </si>
  <si>
    <t>1.在电科院搭建直流电源系统故障分析平台，通过站端数据采集终端，接入全省220kV变电站直流电源系统，实现220kV变电站直流电源设备（充电机、绝缘监察装置、蓄电池）的运行数据储备、实时监测及故障预警，并通过web发布供供电局使用，为实现直流电源设备状态检修提供依据。
2.在海口、儋州、三亚、琼海片区各选取1个220kV变电站安装蓄电池组新型在线监测装置，实现蓄电池组全状态监测，并选取其中2座变电站试点开展蓄电池在线核容、在线养护技术的试点应用。</t>
  </si>
  <si>
    <t>电网防台风灾害监测预警平台建设</t>
  </si>
  <si>
    <t>建设电网防台风灾害监测预警平台，其中包含电网台风灾害监测；电网台风灾害分析评估、灾害预警和应急决策、电网台风灾害可视化预警等内容。输电线路台风综合监测预警装置（120套）、地面气象雷达站（1座）、气象卫星数据接收站（1座）和台风观测塔（3座），项目建成将解决海南电网防台风灾害中基础数据不足、不及时的问题，实现海南电网台风监测的全覆盖和台风预报预警信息的高精准发布，提高海南电网台风灾害紧急应对能力和快速响应恢复水平。同时为建设“输电线路防灾减灾实验室”奠定基础。</t>
  </si>
  <si>
    <t>架空输电线路状态评估试验平台</t>
  </si>
  <si>
    <t>建设架空输电线路状态评估试验平台，其中包含多功能导线疲劳测试系统，输电线路结构特性试验系统，输电线路人工气候试验系统，设备老化试验系统等功能。平台建成后可以开展导地线、金具、绝缘子、杆塔、基础等架空输电线路各构件的运行状态评估方法和剩余寿命评估模型的研究，开展服役后期架空输电线路的运行状态及剩余寿命评估，提高设备利用率，降低设备报废残值，减小系统运行风险，保障海南电网安全稳定运行。</t>
  </si>
  <si>
    <t>智慧供应链体系</t>
  </si>
  <si>
    <t>围绕南方电网智慧供应链体系设计，落实物资供应链管理“十三五”规划，加强新技术应用，在供应链信息互联、业务集成方面不断“补短、优化、延伸”，在数据资产分析利用方面取得突破进展。2019年实现物资域全业务移动应用，建成物资智能调配平台，物资域企业运营监控系统分析、决策支持能力显著提升，达成集成供应链目标，为全面建成智慧供应链奠定基础。
2020年前，信息基础设施和信息互联体系更加完善，供应链KPI指标实现由SIMPLE的直采，全面推广应用条形码技术，实现无人值守急救包的全面推广，核心仓库设施联网率达到100%；物资业务集成日益深化，建成从项目设计、需求计划、生产制造到售后质量管理的全链条分工协作机制，公司各专业之间数据、业务、功能层面全方位对接；数据资产分析和应用水平显著增强。信息化和业务融合进一步深化，物资管理过程的数据可视化、实时化程度逐年提升。
项目建设分两期进行，2019年完成集成供应链A级目标创建；2025年建成智慧供应链。</t>
  </si>
  <si>
    <t>变电站自动化设备单机单网单通道问题改造完善</t>
  </si>
  <si>
    <t>35kV及以上变电站中无监控、无远动、单远动配置的，应建设自动化系统，配置双套远动机；110kV及以上变电站中单通道、单UPS配置的，应配置双通道、双UPS。</t>
  </si>
  <si>
    <t>超期服役二次设备改造</t>
  </si>
  <si>
    <t>对运行超过12年的变电站综合自动化系统进行改造</t>
  </si>
  <si>
    <t>输变电技改投资</t>
  </si>
  <si>
    <t>对寿命到期和存在缺陷的输变电设备进行技术改造。</t>
  </si>
  <si>
    <t>含生产技改和其他技改投资</t>
  </si>
  <si>
    <t>（三）构建灵活可靠的配网</t>
  </si>
  <si>
    <t>海口市城市配电网建设项目</t>
  </si>
  <si>
    <t>灵活可靠的配电</t>
  </si>
  <si>
    <t>35kV及以上配网项目：新建农垦站、东营站等2座变电站，容量226MVA；改造增容电力村站、明珠站、金盘站等3座变电站，容量239MVA。
10kV及以下配网项目：新增10kV线路75回，长度231km，改造10kV线路273回，长度552km；新建、改造低压台区206个。</t>
  </si>
  <si>
    <t>海口市农村配电网建设项目</t>
  </si>
  <si>
    <t>35kV及以上配网项目：新建江源站等1座变电站，容量40MVA；改造增容狮子岭站、龙桥站、龙塘站等3座变电站，容量100MVA。
10kV及以下配网项目）：新增10kV线路34回，长度148km，改造10kV线路177回，长度261km，新建、改造低压台区656个。</t>
  </si>
  <si>
    <t>三亚市城市配电网建设项目</t>
  </si>
  <si>
    <t>三亚</t>
  </si>
  <si>
    <t>35kV及以上配网项目：新建110kV海岸站，容量126MVA；扩建110kV河口站、110kV凤凰站等2座变电站，容量90MVA；新建110kV线路4回，总长32.2km。
10kV及以下配网项目：新增10kV线路18回，长度18.6km，改造10kV线路55回，长度41.15km；新建、改造低压台区162个。</t>
  </si>
  <si>
    <t>三亚市农村配电网建设项目</t>
  </si>
  <si>
    <t>35kV及以上配网项目：三亚农网区域无35kV及以上配网规划项目；
10kV及以下配网项目：新增10kV线路22回，长度72.5km，改造10kV线路35回，长度33.85km，新建、改造低压台区77个。</t>
  </si>
  <si>
    <t>儋州市农村配电网建设项目（不含洋浦）</t>
  </si>
  <si>
    <t>儋州（除洋浦）</t>
  </si>
  <si>
    <t>35kV及以上配网项目：新建110kV云月站、110kV东成站、110kV兰洋站、110kV新州站等4座变电站，容量240MVA；改造增容110kV排浦站、35kV王五站、35kV加平站、35kV光村站、35kV抱舍站、35kV木排站、35kV龙山站、35kV南丰站等8座变电站，容量66MVA。
10kV及以下配网项目：新增10kV线路38回，长度249km，改造10kV线路72回，长度1176km；新建、改造低压台区519个。</t>
  </si>
  <si>
    <t>儋州市城市配电网建设项目（洋浦）</t>
  </si>
  <si>
    <t>儋州（洋浦）</t>
  </si>
  <si>
    <t>35kV及以上配网项目：新建110kV新英湾站1座变电站，容量40MVA；改造增容110kV浦东站、132kV洋浦#2站等2座变电站，容量120MVA。
10kV及以下配网项目：新增10kV线路3回，长度8.7km，改造10kV线路7回，长度10.2km；新建、改造低压台区25个。</t>
  </si>
  <si>
    <t>文昌配电网建设项目（农网）</t>
  </si>
  <si>
    <t>文昌</t>
  </si>
  <si>
    <t>35kV及以上配网项目：新建潭牛110kV变电站、滨湾110kV变电站、上洪110kV变电与七星岭110kV变电站共4座变电站，容量250MVA；改造增容东阁35kV变电站站、湖山35kV变电站等4座变电站，容量46MVA。
10kV及以下配网项目：新增10kV线路21回，长度104.7km，改造10kV线路156回，长度791.5km，新建、改造低压台区279个。</t>
  </si>
  <si>
    <t>琼海配电网建设项目（农网）</t>
  </si>
  <si>
    <t>琼海</t>
  </si>
  <si>
    <t>35kV及以上配网项目：110kV白石岭站(暂拟），容量3*50MVA。35kV龙楼站新建1台10MVA主变、扩容原有主变为10MVA的容量。新建35kV益良~阳江线路工程，琼海东太110kV输变电新建工程，官塘-福田线，官塘-潭门线路改造工程。
10kV及以下配网项目：新增10kV线路19回，长度95.4km，改造10kV线路355回，长度372.834km，新建、改造低压台区113个。</t>
  </si>
  <si>
    <t>万宁配电网建设项目（农网）</t>
  </si>
  <si>
    <t>万宁</t>
  </si>
  <si>
    <t>35kV及以上配网项目：新建110kV槟榔城站、220kV礼纪站、110kV龙滚站3座变电站，容量300MVA；110kV线路改造项目4个，牛红线、兴港线、红万I、II线改造、红北I、II线改造项目，线路长度73.04km。35kV线路改造项目3个，兴旅线、和来线、和根龙线改造项目，线路长度36.8km；35kV变电站无功补偿改造项目4个：东澳站、长丰站、山根站、东星站无功补偿改造项目。
10kV及以下配网项目：新增10kV线路29回，长度92.913km，改造10kV线路367回，长度559.95km，新建、改造低压台区541个。</t>
  </si>
  <si>
    <t>澄迈配电网建设项目（农网）</t>
  </si>
  <si>
    <t>澄迈</t>
  </si>
  <si>
    <t>35kV及以上配网项目：新建110kV石浮站、110kV金马物流站、35kV昆仑站等3座变电站，容量149.3MVA；改造增容110kV美儒站、35kV九龙站、35kV红光站等3座变电站，容量56.3MVA。
10kV及以下配网项目：新增10kV线路31回，长度79.64km，改造10kV线路315回，长度433.24km，新建、改造低压台区456个。</t>
  </si>
  <si>
    <t>东方配电网建设项目（农网）</t>
  </si>
  <si>
    <t>东方</t>
  </si>
  <si>
    <t>35kV及以上配网项目：新建35kV红草站，容量10MVA。增容改造110KV红泉站、110KV八所站、35KV大田站，容量176MVA。
10kV及以下配网项目：新增10KV线路15回，长度115.6公里，改造10KV线路32回，长度194.86公里，新建、改造低压台区449个。</t>
  </si>
  <si>
    <t>乐东配电网建设项目（农网）</t>
  </si>
  <si>
    <t>乐东</t>
  </si>
  <si>
    <t>35kV及以上配网项目：改造增容35kV抱伦站等1座变电站，容量20MVA,改造35kV线路2条,长度15.8km。
10kV及以下配网项目：新增10kV线路12回，长度67.3km，改造10kV线路42回，长度112km；新建、改造低压台区125个。</t>
  </si>
  <si>
    <t>陵水配电网建设项目（农网）</t>
  </si>
  <si>
    <t>陵水</t>
  </si>
  <si>
    <t>35kV及以上配网项目：新建110kV城南站等1座变电站，容量50MVA；改造增容35kV高坡顶站，容量20MVA；扩建110kV万福站，容量40MVA。
10kV及以下配网项目：新增10kV线路7回，长度16.60km，改造10kV线路110回，长度114.97km；新建、改造低压台区182个。</t>
  </si>
  <si>
    <t>临高配电网建设项目（农网）</t>
  </si>
  <si>
    <t>临高</t>
  </si>
  <si>
    <t>35kV及以上配网项目：新建新盈站、美山站、澜江站3座变电站，容量120MVA；改造增容东英站、美良站、加来站、和舍站等4座变电站，容量60MVA，新建35kV线路4回。
10kV及以下配网项目：新增10kV线路6回，长度34.6km，改造10kV线路45回，长度104km；新建、改造低压台区21个。</t>
  </si>
  <si>
    <t>昌江配电网建设项目（农网）</t>
  </si>
  <si>
    <t>昌江</t>
  </si>
  <si>
    <t>35kV及以上配网项目：新建昌江110kV进董站1座变电站，容量40MVA；改造增容昌江昌城110kV变电站，昌江霸王岭35kV变电站，昌江十月田35kV变电站主变，昌江35kV叉河站增容等4座变电站，容量160MVA。
10kV及以下配网项目：新增10kV线路42回，长度130km，改造10kV线路111回，长度230km；新建、改造低压台区393个。</t>
  </si>
  <si>
    <t>定安配电网建设项目（农网）</t>
  </si>
  <si>
    <t>定安</t>
  </si>
  <si>
    <t>35kV及以上配网项目：无新建变电站；扩建合山站、黄竹站、居丁站，扩建容量28MVA;增容龙河站，容量10MVA。
10kV及以下配网项目：新增10kV线路3回，长度14.87km，改造10kV线路26回，长度169.35km；新建、改造低压台区94个。</t>
  </si>
  <si>
    <t>白沙配电网建设项目（农网）</t>
  </si>
  <si>
    <t>白沙</t>
  </si>
  <si>
    <t>35kV及以上配网项目：新建35kV荣邦站、35kV阜龙站、35kV珠碧江站、35kV南开站、35kV细水站等5座变电站，容量80MVA；改造增容35kV金波站、35kV青松站、35kV元门站、35kV卫星站、35kV七坊站、35kV牙叉站等6座变电站，容量51.5MVA。      
10kV及以下配网项目：新增10kV线路5回，长度19.2km，改造10kV线路45回，长度460km；新建、改造低压台区245个。</t>
  </si>
  <si>
    <t>屯昌配电网建设项目（农网）</t>
  </si>
  <si>
    <t>屯昌</t>
  </si>
  <si>
    <t>35kV及以上配网项目：新建110kV三发站，容量40MVA；改造增容35kV南坤站、35kV南圮站等2座变电站，容量17.7MVA，新建35kV线路中建站第二电源线、南星线等2回，长度50km。
10kV及以下配网项目：新增10kV线路7回，长度19.9km，改造10kV线路118回，长度186.17km；新建、改造低压台区376个。</t>
  </si>
  <si>
    <t>保亭配电网建设项目（农网）</t>
  </si>
  <si>
    <t>保亭</t>
  </si>
  <si>
    <t>35kV及以上配网项目：改造增容保亭站、保城站、加茂站、什玲站等4座变电站，容量116MVA。改造线路4回，长度32.2km。
10kV及以下配网项目：新增10kV线路1回，长度1.5km，改造10kV线路49回，长度277km；新建、改造低压台区76个。</t>
  </si>
  <si>
    <t>五指山配电网建设项目（农网）</t>
  </si>
  <si>
    <t>五指山</t>
  </si>
  <si>
    <t>35kV及以上配网项目：改造增容番阳站，容量10MVA。
10kV及以下配网项目：新增10kV线路4回（其中开闭所出线1回），长度5.1km，改造10kV线路48回，长度52.2km；新建、改造低压台区34个。</t>
  </si>
  <si>
    <t>琼中配电网建设项目（农网）</t>
  </si>
  <si>
    <t>琼中</t>
  </si>
  <si>
    <t>35kV及以上配网项目：新建35kV长征站1座变电站，容量8MVA；改造增容110kV营根站、110湾岭站、35kV新进站、35kV阳江站、35kV兰芦河站等5座变电站，容量113.6MVA。
10kV及以下配网项目：新增10kV线路3回，长度4.97km，改造10kV线路180回，长度434.135km；新建、改造低压台区256个。</t>
  </si>
  <si>
    <t>自趋优智慧园区微网系统示范及实训平台研究与建设</t>
  </si>
  <si>
    <t>本项目以建设自趋优智慧园区微网系统为基础，在此基础上研究园区微网智能运维的相关系统、商业化运营的相关策略与系统；进而，基于平行空间理论，研究将实际物理信息系统映射到软件空间的方法，实现物理信息系统与人工系统的深度融合，从而构建一个建设在实际系统之上的完全真实的仿真培训系统。任务1：自趋优智慧园区微网系统研发；任务2：园区微网智能运维与商业化运营系统研发；任务3：基于平行空间理论的仿真培训平台构建方法研究；任务4：海南省电力学校智慧园区微网系统示范工程建设。</t>
  </si>
  <si>
    <t>配电自动化建设</t>
  </si>
  <si>
    <t>全域</t>
  </si>
  <si>
    <t>1.智能分布式配电自动化建设。2019年，完成三亚供电局智能分布式馈线自动化试点建设经验总结。继续推进配电自动化建设，2019年完成覆盖率80%。
2.2020年实现 配网线路配电自动化建设覆盖率100%。</t>
  </si>
  <si>
    <t>复合材料电杆及横担应用研究</t>
  </si>
  <si>
    <t>在沿海台风高发、高温、高盐区域开展复合材料电杆及横担的试点应用，并对应用的数据及相关情况开展研究，对电杆和横担的抗风能力进行判断，对应用的成效和经济性进行分析对比。为海南台风高发区域的配网建设拓展思路。
2019年：文昌供电局35kV铺前变电站10kV隆丰主线改造工程，文昌供电局翁田供电所10kV明月线与桃李线联络工程。
2020年：完成项目验收，全省推广应用。</t>
  </si>
  <si>
    <t>配变台区三相不平衡及电压治理</t>
  </si>
  <si>
    <t>配变台区</t>
  </si>
  <si>
    <r>
      <rPr>
        <sz val="10"/>
        <rFont val="Times New Roman"/>
        <family val="1"/>
      </rPr>
      <t>•</t>
    </r>
    <r>
      <rPr>
        <sz val="10"/>
        <rFont val="仿宋_GB2312"/>
        <family val="3"/>
        <charset val="134"/>
      </rPr>
      <t xml:space="preserve">在配变台区开展三相不平衡及电压治理，合理配置适量的动态无功补偿及三相不平衡动态调节设备，实现带载情况下用电负荷的相序调整，支撑配变台区三相负荷的平衡分配和动态无功补偿，提高配电台区经济运行水平和供电质量。
</t>
    </r>
    <r>
      <rPr>
        <sz val="10"/>
        <rFont val="Times New Roman"/>
        <family val="1"/>
      </rPr>
      <t>•</t>
    </r>
    <r>
      <rPr>
        <sz val="10"/>
        <rFont val="仿宋_GB2312"/>
        <family val="3"/>
        <charset val="134"/>
      </rPr>
      <t xml:space="preserve">2019年开展配变台区试点应用动态无功补偿及三相不平衡动态调节设备，试点应用不少于200台；
</t>
    </r>
    <r>
      <rPr>
        <sz val="10"/>
        <rFont val="Times New Roman"/>
        <family val="1"/>
      </rPr>
      <t>•</t>
    </r>
    <r>
      <rPr>
        <sz val="10"/>
        <rFont val="仿宋_GB2312"/>
        <family val="3"/>
        <charset val="134"/>
      </rPr>
      <t xml:space="preserve">2020年新增配电台区应用比例不少于10%，全省各市县城区存量配变台区（315千伏安及以上容量配变台区）实现全覆盖；
</t>
    </r>
    <r>
      <rPr>
        <sz val="10"/>
        <rFont val="Times New Roman"/>
        <family val="1"/>
      </rPr>
      <t>•</t>
    </r>
    <r>
      <rPr>
        <sz val="10"/>
        <rFont val="仿宋_GB2312"/>
        <family val="3"/>
        <charset val="134"/>
      </rPr>
      <t>2021年新增配电台区应用比例不少于20%，全省各市县镇区存量配变台区（315千伏安及以上容量配变台区）实现全覆盖。</t>
    </r>
  </si>
  <si>
    <t>配电网无功电压控制能力提升</t>
  </si>
  <si>
    <t>变电站10千伏母线、负荷低压侧设备馈线</t>
  </si>
  <si>
    <r>
      <rPr>
        <sz val="10"/>
        <rFont val="Times New Roman"/>
        <family val="1"/>
      </rPr>
      <t>•</t>
    </r>
    <r>
      <rPr>
        <sz val="10"/>
        <rFont val="仿宋_GB2312"/>
        <family val="3"/>
        <charset val="134"/>
      </rPr>
      <t xml:space="preserve">在变电站10千伏母线上配置SVG、TCR，分别补偿电压暂降、抑制母线电压抬升；
</t>
    </r>
    <r>
      <rPr>
        <sz val="10"/>
        <rFont val="Times New Roman"/>
        <family val="1"/>
      </rPr>
      <t>•</t>
    </r>
    <r>
      <rPr>
        <sz val="10"/>
        <rFont val="仿宋_GB2312"/>
        <family val="3"/>
        <charset val="134"/>
      </rPr>
      <t xml:space="preserve">在负荷低压侧敏感设备所接的馈线上配置DVR装置，补偿电压暂降情况下用户敏感设备的电压；
</t>
    </r>
    <r>
      <rPr>
        <sz val="10"/>
        <rFont val="Times New Roman"/>
        <family val="1"/>
      </rPr>
      <t>•</t>
    </r>
    <r>
      <rPr>
        <sz val="10"/>
        <rFont val="仿宋_GB2312"/>
        <family val="3"/>
        <charset val="134"/>
      </rPr>
      <t>对重要负荷所在馈线配置SSTS，出现大幅值的电压跌落时将负荷切换到另一条母线。</t>
    </r>
  </si>
  <si>
    <t>航天保电示范</t>
  </si>
  <si>
    <r>
      <rPr>
        <sz val="10"/>
        <rFont val="Times New Roman"/>
        <family val="1"/>
      </rPr>
      <t>•</t>
    </r>
    <r>
      <rPr>
        <sz val="10"/>
        <rFont val="仿宋_GB2312"/>
        <family val="3"/>
        <charset val="134"/>
      </rPr>
      <t xml:space="preserve">2018年：开展文昌航天保电示范项目前期研究工作，明确技术路线及具体方案。
2019年：对航天保电区域等供电质量有特殊要求的用户，针对性开展电能质量专项研究和治理等增值业务服务；完善配电网网架结构，实现低压集抄全覆盖，逐步实现航天保电区域配电自动化全覆盖；对重要保供电线路配置智能故障监测装置，提供状态监测的实时数据反馈。
</t>
    </r>
    <r>
      <rPr>
        <sz val="10"/>
        <rFont val="Times New Roman"/>
        <family val="1"/>
      </rPr>
      <t>•</t>
    </r>
    <r>
      <rPr>
        <sz val="10"/>
        <rFont val="仿宋_GB2312"/>
        <family val="3"/>
        <charset val="134"/>
      </rPr>
      <t>2020年：智能运维；试点应用移动式储能设备，试点开展V2G应用，为保电用户提供电动汽车作为应急电源的支撑；在保电期间为发射中心提供应急供电保障，同时可提供调频支撑，进一步提升电能质量保障；结合数字电网平台建设进展，为航天保电监测平台提供支撑性数据和预警信息，保障航天供电可靠性，提升应急处置能力。</t>
    </r>
  </si>
  <si>
    <t>有载自动调容调压变压器应用</t>
  </si>
  <si>
    <t>应用有载调容调压配电变压器，提高电压合格率，降低变压器自身和电器设备损耗并延长使用寿命；解决了配电台区“大马拉小车”空载损耗大的问题，容量根据负荷自动调整，降低变压器运行损耗，实现了配电网台区的自动化控制。
2019年：在海口供电局供电局配网项目中试点应用4台。
2020年：完成项目验收，全省推广应用。</t>
  </si>
  <si>
    <t>智能分布式FA及全体系验证技术</t>
  </si>
  <si>
    <t>实现将故障复电时间从“分钟级”向“毫秒级”迈进，其不依赖于主站，终端之间通过高速信息交换进行拓扑计算，定位故障区间，完成故障区域的定位、隔离和非故障区域供电恢复。提升城市的核心区域、新区、工业园区等供电可靠性。
2019年：在海口、三亚中心城区尚未开展集中式配网自动化的项目中试点应用。
2020年：完成项目验收，全省推广应用。</t>
  </si>
  <si>
    <t>智能配电房综合环境云监测平台</t>
  </si>
  <si>
    <t>开展海南智能配电房的建设开展研究，为海南省域智能电网的配电房建设提供标准。主要是采用大数据分析挖掘技术，综合评估设备运行状态，为故障诊断、检测与运维提供科学参考依据；实现配电房配套设备的可视化监控、异动报警与远程操作，保证配电房综合环境的安全，降低人员投入。
2019年：三沙发电机房改造项目，三亚供电局半山半岛B13-1地块配电房智能化改造工程。
2020年：完成项目验收，全省推广应用。</t>
  </si>
  <si>
    <t>重要保供电区域配电网状态多维可视化技术研究与应用</t>
  </si>
  <si>
    <t>开展重要保供电区域配电网设备状态多维可视化系统研发，实现配电网设备状态的监测、配电网设备状态的实时预警；实现配电网设备的风险评估及差异化运维管控；实现全数据融合的动态电网图可视化展示；并在琼海供电局开展示范应用，以提高配电网设备可靠性，降低设备风险,在保供电期间，进行配电网运维管控的辅助指挥。</t>
  </si>
  <si>
    <t>配网设备智能钥匙管控系统研究与应用</t>
  </si>
  <si>
    <t>研制无源智能锁、智能钥匙、手机APP软件、主站管理软件，在三亚供电局变电站门禁及配网设备安装无源智能锁，建设电网智能锁具一体化管理系统，为提高电网设备运行安全、人员操作安全，规范电网锁具操作流程，实现变电站门禁及配网环网柜、开闭所、箱式变等主要设施的一体化有效管控。</t>
  </si>
  <si>
    <t>楼宇用电智能监控与能效提升系统研究</t>
  </si>
  <si>
    <t>基于智能用电网络建设办公楼宇能效管理系统，在澄迈供电局调度大楼建成示范应用，形成相关技术范本，包括基于智能用电网络对楼宇典型用电设备进行监测与控制的方法、精细化与自动化的管理节能算法实现方案、用户与电器的互动途径等。</t>
  </si>
  <si>
    <t>配电网广域同步监测与故障定位</t>
  </si>
  <si>
    <t>儋州、琼海、五指山、保亭</t>
  </si>
  <si>
    <t>该课题采用先进的PMU广域同步测量技术，提供对配电线路高可靠性、高灵敏度的运行监测与故障定位。通过无线网络通信技术，将分布式高密度采集的同步数据上送至大数据监测分析后台，实现配电网运行的“透明可视、智能决策”，支持长时间段波形回放分析，支持故障溯源、过程反演、复杂故障综合研判。</t>
  </si>
  <si>
    <t>基于IEC61850的配网终端源端建模接入主站技术</t>
  </si>
  <si>
    <t>/</t>
  </si>
  <si>
    <t>基于IEC61850的配网终端源端建模接入主站技术，旨在提升运维的高效水平，该技术是研发支持IEC61850互操作协议的智能配网终端，实现配网终端上电后，即可主动向主站发送终端ID、通信IP等信息，主站自动发现终端并自动完成模型配置、数据传输，进入设备三遥测试环节，实现配网终端“即插即用”的免维护功能，大大减少终端并网接入配置工作量，提高调试效率。</t>
  </si>
  <si>
    <t>智能配电房</t>
  </si>
  <si>
    <t>1.2019年，完成海口供电局国兴开闭所、三亚供电局半山半岛智能配电房建设。
2.2020年智能配电房建设全覆盖。</t>
  </si>
  <si>
    <t>（四）建设多样互动的用电服务体系</t>
  </si>
  <si>
    <t>电动汽车及新能源与电网的深度融合关键技术研究与应用</t>
  </si>
  <si>
    <t>多样互动的用电</t>
  </si>
  <si>
    <t>1、电动汽车与智能电网、新能源的多时空尺度融合模型研究;
2、类型电动汽车充电行为、多类型新能源、多类型储能与电网的融合机制研究;
3、适合梯度发展阶段的电动汽车与智能电网、新能源的多场景融合优化策略研究;
4、电动汽车、新能源与智能电网的信息融合关键技术研究及平台开发;
5、面向环岛公路及城市的电动汽车、新能源与电网融合典型示范。</t>
  </si>
  <si>
    <t>统一服务平台功能提升大数据分析运营</t>
  </si>
  <si>
    <t>1.结合电网企业数据特征，有针对性的开展数据运营分析工作，持续提高客户服务水平，满足不同用户的用电服务需求，为用户提供更贴近其生活的特色化营销服务。
2.运营管理能力提升。建立全渠道运营机制，建立客户体系，运用平台数据分析，持续不断扩充与丰富客户关系信息链条，服务未来更多元的精细化服务和精准营销需求，支撑未来决策的智能化及自动化。
3.增强全渠道技术支撑。在网公司服务品牌统一、客户权限统一、服务功能统一、后台管理统一的指导思想下，根据海南电网特点，增强全渠道技术支撑，促进传统业务向“互联网+”深化发展，确保业务流程规范化、过程精细化、服务可视化，推动业务有效运转，快速增长，并持续深化传统业务的互联网发展形态，快速响应客户需求变化。持续提升互联网统一服务平台关注数、绑定数，提升平台活跃度、绑定成功率、业务办理比例以及业务办理成功率。
具体建设计划如下：
2019年，提升基础能力建设，整合各渠道功能，提升平台服务能力，对部分高频业务进行全流程云化部署，开展全方位数字化运营管理。
2020年，互联网架构体系的全面建设，形成覆盖全面的业务服务能力，使前端应用能更快速的响应多变的市场需求。
2021年，满足新兴业务扩展要求，延伸综合能源服务链条，实现南方电网能力资源整合并开放共享，例如综合能源、电动汽车、光伏、电商等，逐步形成南网互联网资源生态圈。</t>
  </si>
  <si>
    <t>智能用电云服务应用开发项目</t>
  </si>
  <si>
    <t>省公司</t>
  </si>
  <si>
    <t>智能电网是未来电网发展的趋势,信息技术是其建设和发展的重要支撑,云计算为坚强智能电网下的海量数据处理、分析、存储、管理与计算平台提供了新的技术手段。为了更好地研究和利用云计算构建智能电网中的信息平台,基于智能用电云服务项目开展智能用电云平台建设工作，主要工作包括：1.建成智能用电云平台，支撑智能用电、需求侧响应等相关业务；2.开展数据挖掘工作，挖掘数据价值更好的服务客户。
具体建设计划如下：
2019年，在科技部已完成的智能用电云服务项目基础上，完善海南电网智能用电云平台。
2020年，通过智能用电云平台支撑智能用电、需求侧响应等相关业务。
2021年，基于云计算的用户互动、数据挖掘和服务技术，提高能效管理水平和电网友好性。</t>
  </si>
  <si>
    <t>居民智能家居试点项目</t>
  </si>
  <si>
    <t>选择合适的居民进行智能家居试点</t>
  </si>
  <si>
    <t>2019年建设内容：选择合适的居民开展智能家居试点建设
2020年：针对上述试点用户重点建设：
1.试点建设“互联网+”智能家居能源管理系统，支撑智能家居管理；
2.部署智能用电交互终端（智能插座、用电设备智能终端等）；
3.建设1套智能家居主站系统，与电网公司主站系统对接，作为电网公司与末端用户的中枢。
2021年建设内容：
1.基于户内网络及电力通信网，试点“四网融合”，实现电网、电信网、广播电视网和互联网的融合；
2.基于智能家居与智能终端，开展智能用电云服务；
3.基于智能电表，试点开展“三表集抄”。</t>
  </si>
  <si>
    <t>客户体验厅试点项目</t>
  </si>
  <si>
    <t>当前供电企业的工作重点逐渐由生产向服务转变，服务业务流程应当围绕客户需求进行重组，企业经营理念也开始从以产品为中心变为以客户为中心。而电力客户也呈现越来越多样化、层次化、个性化，而客户体验营业厅就是通过各种支持系统的建设，运用多种先进的服务理念和管理方式，提升营业厅工作人员的工作效率，为客户提供优质高效的服务，提升供电企业的整体形象。客户体验厅试点项目主要推进实体营业厅向客户体验厅转型，对现有营业厅进行改造，增加客户体验服务，引导客户科学用电、安全用电、节约用电，使客户身临其境的体验各种电力服务产品（包括：双向智能互动设备、在线缴费终端、客户用电情况分析、电网公司业务展示、智能家居体验等设备）。主要建设计划如下：
2019年，开展客户体验厅基础设施建设，为体验厅配备双向智能互动设备、在线缴费终端等智能设备。
2020年，提升客户体验厅互动性和智能性，实现电网公司业务展示和智能家居体验等功能建设。
2021年，充分利用营销大数据，分析体验厅客户用电情况，为客户提供更加优质的服务。</t>
  </si>
  <si>
    <t>网级营销移动作业APP拓展应用</t>
  </si>
  <si>
    <t>根据营销域各专业关键管理指标和业务流程的优化需求，开展业扩、计量、用检、营销稽查、线损等专业业务移动拓展应用工作，持续推动营销服务能力提升，加强部门协作，优化考核评价标准，建立可持续提升的服务体系并应用合适的工具承接和固化服务体系，缩短业扩报装办理时间，提升客户服务效率，提高客户满意度。主要建设计划如下：
2019年，完成对业扩报装、计量管理、用电检查、营销稽查、线损等模块的功能设计与开发，提升营销业务移动终端作业的实用面和应用率。
2020年，持续深化拓展应用，提升服务效率和客服体验，减少基层人员的重复工作与客户往返营业厅业务办理时间；要注重基层应用体验，开展功能迭代更新，引入营销管理创新功能。
2021年，持续提升移动终端应用率。</t>
  </si>
  <si>
    <t>个性化营销域运营监控建设</t>
  </si>
  <si>
    <t>为持续优化电力营商环境，提升“获得电力”指标，响应网公司营销创新工作的要求，实现星级班组评分监控分析及营销精益化管理需求监控，在省级营销运营监控平台的基础上进行业扩配套项目监控、智能稽查监控、充电桩监控、星级班组监控及评分、客户服务简报、客户报表统计、用电检查监控、客服运营优化、电费全过程优化等功能的开发工作。主要建设计划如下：
2019年，在营销监控平台中实现业扩配套项目、智能稽查、充电桩监控、星级班组监控及评分、客户服务简报、客户报表统计、用电检查等重要指标的实时监控，同时建设营销监控移动版（APP）。
2020年，实现营销监控平台监控指标从市（县）局层级细化至供电所层级，满足省公司、市（县）局、供电所三级监控要求。</t>
  </si>
  <si>
    <t>省级电能量大数据平台</t>
  </si>
  <si>
    <t>按照网公司对计量业务发展“用采分离”（指应用功能与采集功能相对独立建设与发展）的长远规划，及参考广州等先进地区的建设经验，建设电能量大数据平台。电能量大数据平台是高级应用分析系统，与计量自动化系统核心采集业务相辅相成。电能量数据平台统一收集管理计量自动化系统、营销管理系统、生产管理系统、营配一体化系统和GIS系统等各类业务系统中相关的电能量数据，实现电能量数据的统一管理、统一校核、统一应用、统一发布，确保了数据的完整性和准确性。建立异常分析模型，精确定位异常，改变以往大海捞针式排查，减少窃电或故障引起的电量损失，降低管理线损，同时产生直接的经济效益；通过电能量大数据平台形成电能量数据资产，能够极大地提升数据利用价值及效率，能够大大的减少了异常分析、现场排查的人力物力，提高了工作效率。主要建设计划如下：
2019年，实现计量自动化系统、营销管理系统、生产管理等系统电能量数据统一管理、统一校核、统一应用、统一发布。运用大数据技术和数据挖掘算法，建立线损异常、计量装置异常、用电异常等用户异常模型，进行电能量数据高质量、高可靠应用。
2020年，对线损进行全景监控及异常数据审核。实现专变预警监测、低压预警监测、监控池、智能分析报告、工单管理、电量追补估算、典型案例库功能。提供CSG Prolib南网企标协议库以及IEE1888标准协议库，供采集前置通信服务规约解析调用，从而拓展平台的数据来源，丰富平台的数据分析能力。</t>
  </si>
  <si>
    <t>基于光纤通信的智能台区建设</t>
  </si>
  <si>
    <t>光纤技术作为一种领先的技术，越来越多的应用于智能电网建设的各个信息化环节。结合光纤到户的发展，建设居民相位识别、低电压实时感知、停电实时感知、多表集抄功能；结合物联网设备及边缘计算技术，探索建设实时窃漏电监控、重过载感知、户表分支拓扑感知、故障定位、坚强自愈、台区线损异常实时监测等功能。
2019年，选择合适的台区开展光纤直采试点建设，试点建设低电压实时感知、停电实时感知、重过载感知、故障定位等功能、台区线损异常实时监测；
2020年，推广试点建设成果，试点建设居民相位识别、坚强自愈、实时窃漏电监控、户表分支拓扑感知、居民相位识别、分相线损异常实时监测、多表集抄功能、分支线损异常监测、非侵入式计量监测等功能；
2021年，全面推广基于光纤的智能台区建设成果，深化居民用电行为分析、智能家居融合、双向互动等功能建设。</t>
  </si>
  <si>
    <t>信息系统升级改造项目</t>
  </si>
  <si>
    <t>持续深化企业级应用推广和使用，支撑公司安全生产、电网建设、市场营销、人力资源、财务管理、物资管理、信息管理等七大领域一体化管理的顺利实现，提升公司集约化、精益化管理水平；持续强健技术平台支撑能力，有序推进IT设备国产化，实现以“一个平台、服务核心、场景应用、专属系统”为特征的IT架构升级；持续完善信息化保障体系。全面完成一体化、互联化、智能化企业级信息云平台建设。</t>
  </si>
  <si>
    <t>营销技改投资</t>
  </si>
  <si>
    <t>对营销和计量自动化设备、系统进行省级改造，提高营销技术水平，提升客户服务精细化和营销管理精益化水平。</t>
  </si>
  <si>
    <t>电力需求侧管理试点项目</t>
  </si>
  <si>
    <t>试点</t>
  </si>
  <si>
    <t xml:space="preserve">电力需求侧管理试点项目通过建设电力需求侧管理平台实现工商业用户通过平台来管理自身用电情况的目的，工商业用户通过平台进行设备改造、整体优化等技术措施，改善自身用电情况，从而实现节能减排、省电省钱。电力需求侧管理试点项目为工商业用户建设配套设备、智能终端、智能设备等基础设施，采集用户数据，智能控制用户用电设备。工商业用户通过平台实时查看自身能耗情况和指标完成情况，在平台上获取有序用电和需求响应信息，借助智能终端自动控制自身用电设备完成相关计划。此外，电网公司可借助电力需求侧管理平台分析工商业用户用电情况助力国家的宏观经济调控，并为工商业用户提供企业节能、用能咨询等服务，在提高服务质量的同时实现数据变现和服务增值。
2019年建设内容：选择合适的工商业用户开展电力需求侧管理试点建设：
1、选择2～3座工商业建筑，部署智能控制设备，开展智能楼宇基础设施建设。
2020年建设内容：
1、在试点单位内开展储能设备建设。
2、搭建信息化需求侧管理平台发布信息，推广相关政策，试点单位通过平台实现需求响应。
2021年建设内容：
1、完成试点单位智能楼宇建设，建成储能设备，谷时储电峰时放电，通过信息化平台和智能设备使试点单位主动响应需求侧用电计划，实现智能化用电，降低供电压力，充分挖掘负荷侧可调度资源，进一步实现“源-网-荷”协调互动。 </t>
  </si>
  <si>
    <t>（五）加快推进综合能源服务</t>
  </si>
  <si>
    <t>能源托管综合服务</t>
  </si>
  <si>
    <t>医院、酒店、系统内办公楼宇等区域</t>
  </si>
  <si>
    <t>综合能源服务</t>
  </si>
  <si>
    <t>根据市场需求和投资盈利能力等维度，选取医院、酒店以及系统内办公场所进行节能改造，通过能源托管的商业模式进行节能服务：
1、系统调适_x000D_对服务对象现有的空调、通风、热水、照明、配电、能效等系统进行综合诊断及调试，使各能源系统运行状态达到最优，在此基础上结合后续技术改造。
2、技术改造。_x000D_①高效空调系统建设：通过诊断测试冷站设备的效率，对低效设备进行更换改造，优化冷站管网系统、结合现有的变频系统建设高效冷站群控系统。_x000D_②热水系统优化升级：太阳能热水系统优化改造，热泵热水系统和太阳能热水系统联合运行控制。_x000D_③综合节能改造：空调末端优化控制、通风系统优化控制、热回收、绿色照明及控制；
3、用LED灯具替换原始的灯管和节能灯，在不牺牲照度的前提下，降低照明能耗，改善照明环境；
4、管理节能_x000D_通过建设能效管理系统、优化改造后能源系统的节能运行策略，提升能源管理水平。
5、节能运维_x000D_通过建设智慧运维系统，对服务对象的输配系统、空调系统、空调末端系统、通风系统、热水、蒸汽和绿色照明系统进行节能运维服务。_x000D_</t>
  </si>
  <si>
    <t>屋顶光伏建设项目</t>
  </si>
  <si>
    <t>学校、医院、党政机关、事业单位以及工业园区等建筑屋顶和停车场</t>
  </si>
  <si>
    <r>
      <rPr>
        <sz val="10"/>
        <rFont val="Times New Roman"/>
        <family val="1"/>
      </rPr>
      <t>•</t>
    </r>
    <r>
      <rPr>
        <sz val="10"/>
        <rFont val="仿宋_GB2312"/>
        <family val="3"/>
        <charset val="134"/>
      </rPr>
      <t xml:space="preserve">2019-2021年，利用公共建筑屋顶、停车场、系统内站所建设绿色能源光伏发电项目
</t>
    </r>
    <r>
      <rPr>
        <sz val="10"/>
        <rFont val="Times New Roman"/>
        <family val="1"/>
      </rPr>
      <t>•</t>
    </r>
    <r>
      <rPr>
        <sz val="10"/>
        <rFont val="宋体"/>
        <charset val="134"/>
      </rPr>
      <t>拟</t>
    </r>
    <r>
      <rPr>
        <sz val="10"/>
        <rFont val="仿宋_GB2312"/>
        <family val="3"/>
        <charset val="134"/>
      </rPr>
      <t>选取1万平米以上资源建设光伏发电系统，总装机约1兆瓦。</t>
    </r>
  </si>
  <si>
    <t>充换电基础设施建设</t>
  </si>
  <si>
    <t>根据市场竞争和运营需要选择合适地区开展</t>
  </si>
  <si>
    <t>光储充一体化充电桩试点项目</t>
  </si>
  <si>
    <t>选取2个充电网点</t>
  </si>
  <si>
    <r>
      <rPr>
        <sz val="10"/>
        <rFont val="Times New Roman"/>
        <family val="1"/>
      </rPr>
      <t>•</t>
    </r>
    <r>
      <rPr>
        <sz val="10"/>
        <rFont val="仿宋_GB2312"/>
        <family val="3"/>
        <charset val="134"/>
      </rPr>
      <t xml:space="preserve">试点建设光储充一体化充电桩，涵盖光储充控制系统、电动汽车充电桩等设备；
</t>
    </r>
    <r>
      <rPr>
        <sz val="10"/>
        <rFont val="Times New Roman"/>
        <family val="1"/>
      </rPr>
      <t>•</t>
    </r>
    <r>
      <rPr>
        <sz val="10"/>
        <rFont val="仿宋_GB2312"/>
        <family val="3"/>
        <charset val="134"/>
      </rPr>
      <t xml:space="preserve">建设光伏40千瓦，储能规模120千瓦时；
</t>
    </r>
    <r>
      <rPr>
        <sz val="10"/>
        <rFont val="Times New Roman"/>
        <family val="1"/>
      </rPr>
      <t>•</t>
    </r>
    <r>
      <rPr>
        <sz val="10"/>
        <rFont val="仿宋_GB2312"/>
        <family val="3"/>
        <charset val="134"/>
      </rPr>
      <t xml:space="preserve">2019年完成光储充一体化充电桩的充电桩部分建设；
</t>
    </r>
    <r>
      <rPr>
        <sz val="10"/>
        <rFont val="Times New Roman"/>
        <family val="1"/>
      </rPr>
      <t>•</t>
    </r>
    <r>
      <rPr>
        <sz val="10"/>
        <rFont val="仿宋_GB2312"/>
        <family val="3"/>
        <charset val="134"/>
      </rPr>
      <t>2020年建设光伏发电设备，构成光储充一体化充电桩。</t>
    </r>
  </si>
  <si>
    <t>港口岸电建设项目</t>
  </si>
  <si>
    <t>选取合适区域开展港口岸电项目建设</t>
  </si>
  <si>
    <t>智慧能源与能源互联网</t>
  </si>
  <si>
    <t>开展洋浦港、小铲滩、马村港、东方港等港口岸电系统建设，配置港口岸电相关接口箱、电缆桥架等配电设施，推动清洁电力对化石能源直接利用的替代。</t>
  </si>
  <si>
    <t>储能示范项目</t>
  </si>
  <si>
    <t>选择合适地区开展</t>
  </si>
  <si>
    <r>
      <rPr>
        <sz val="10"/>
        <rFont val="仿宋_GB2312"/>
        <family val="3"/>
        <charset val="134"/>
      </rPr>
      <t xml:space="preserve">选择合适地区开展电源侧、电网侧或用户侧储能示范项目，通过电网公司投资运营储能，综合利用储能及需求侧响应等技术手段；
2020年：开展电储能技术应用前期研究，拟在变电站或用户建设，配置储能5000千瓦时。利用储能设备优化风电、光伏等可再生能源出力，促进可再生能源消纳；
2021年：完成另外5000千瓦时储能配置，配置建设企业用能服务系统，构建相关机制，包括：
</t>
    </r>
    <r>
      <rPr>
        <sz val="10"/>
        <rFont val="Times New Roman"/>
        <family val="1"/>
      </rPr>
      <t>•</t>
    </r>
    <r>
      <rPr>
        <sz val="10"/>
        <rFont val="仿宋_GB2312"/>
        <family val="3"/>
        <charset val="134"/>
      </rPr>
      <t xml:space="preserve">对可再生能源进行协调，实现源网荷互动，促进西部电源密集区可再生能源电力的就近消纳；
</t>
    </r>
    <r>
      <rPr>
        <sz val="10"/>
        <rFont val="Times New Roman"/>
        <family val="1"/>
      </rPr>
      <t>•</t>
    </r>
    <r>
      <rPr>
        <sz val="10"/>
        <rFont val="仿宋_GB2312"/>
        <family val="3"/>
        <charset val="134"/>
      </rPr>
      <t xml:space="preserve">工业智慧用能：构建企业用能服务系统，部署设备用能管控终端，完成企业户内网络建设，支撑企业智慧用能管理，并可支撑需求响应开展；
</t>
    </r>
    <r>
      <rPr>
        <sz val="10"/>
        <rFont val="Times New Roman"/>
        <family val="1"/>
      </rPr>
      <t>•</t>
    </r>
    <r>
      <rPr>
        <sz val="10"/>
        <rFont val="仿宋_GB2312"/>
        <family val="3"/>
        <charset val="134"/>
      </rPr>
      <t xml:space="preserve">工业需求侧响应：通过企业用能服务系统，基于合理的补偿和激励机制，组织工业用户参与需求侧响应，在风电、光伏高峰出力时主动响应增加用电，促进可再生能源消纳
</t>
    </r>
    <r>
      <rPr>
        <sz val="10"/>
        <rFont val="Times New Roman"/>
        <family val="1"/>
      </rPr>
      <t>•</t>
    </r>
    <r>
      <rPr>
        <sz val="10"/>
        <rFont val="仿宋_GB2312"/>
        <family val="3"/>
        <charset val="134"/>
      </rPr>
      <t>配套机制：争取政府调峰价格机制支持，保障储能技术经济性；完善需求侧响应价格机制，支撑需求侧响应开展。</t>
    </r>
  </si>
  <si>
    <t>（六）构建全面贯通的通信网络</t>
  </si>
  <si>
    <t>海南电网省传输B网新建工程</t>
  </si>
  <si>
    <t>全面贯通的通信网络</t>
  </si>
  <si>
    <t>海南电网省传输新B网的建设，将覆盖35kV及以上电压等级所有厂站及直属单位等，共374个节点，376台设备。并且对电源或屏位空间不满足设备安装要求的站点进行通信电源改造及屏位的改造或拆除。</t>
  </si>
  <si>
    <t>海南电网调度数据网B平面新建工程</t>
  </si>
  <si>
    <t>海南电网调度数据网B平面的建设，将覆盖海南中调、海南备调、海南电网2020年年底前开工建设的110kV及以上变电站、19个地县供电局、清澜电厂等，建成后将提高调度控制能力和生产运行效率，满足电力监控双通道传输要求。</t>
  </si>
  <si>
    <t>海南电网110kV及以上变电站双回线路双光缆覆盖工程</t>
  </si>
  <si>
    <t>本工程是对海南全省110kV及以上未实现双光缆覆盖变电站的专项光缆建设，范围包括110kV变电站13座、地县局调度7处。</t>
  </si>
  <si>
    <t>海南电网综合数据网改造</t>
  </si>
  <si>
    <t>进行海南电网综合数据网改造，对18个地县供电局现有汇聚层路由器进行设备更换，并增加汇聚节点优化网络结构；对电力学校、电科院进行综合数据网覆盖；对117个未覆盖综合数据网的变电站进行综合数据网覆盖，对105个站点设备老旧、设备技术参数不满足要求的交换机进行更换。</t>
  </si>
  <si>
    <t>配电通信光缆及配电通信网建设</t>
  </si>
  <si>
    <t>结合配网项目做好配网通信网络组网建设，同步建设配网光缆和配网通信设备等配套设备。其中光缆部分建设原则如下：海口、三亚、儋州、琼海、三沙市区中心城区、各市县县城区域及重要旅游、工业园区,结合10kV电缆入地项目配套建设光缆。
计划部、生技部在下达10kV电缆入地项目时应同步考虑配网光缆建设，并列入相应电网项目中，不再单独立项。</t>
  </si>
  <si>
    <t>基于北斗卫星的调配一体化系统接入与自愈研究</t>
  </si>
  <si>
    <t>研究一种利用北斗卫星独有的双向通信（短报文）功能传输数据，并将数据进行处理分析，以电网标准通信协议接入调配一体化的系统；同时在白沙区域选取试点应用，利用这个系统，基于北斗卫星的信息安全性，依托其精确定位、精准对时等功能，对运行数据实时更新，也可对配电网运行进行全面的实时监控和配电设备故障的快速定位和自愈。</t>
  </si>
  <si>
    <t>网络安全态势感知及监测平台</t>
  </si>
  <si>
    <t>全面覆盖的技术保障体系</t>
  </si>
  <si>
    <t>2020年建成省级网络安全态势感知主站平台，覆盖110kV及以上电压等级变电站的全方位网络安全状态感知预警平台及网络安全监控中心，构建可监测、可溯源、可控制的纵深防御体系，保障电力监控系统安全运行。</t>
  </si>
  <si>
    <t>调度数据网B平面安防新建</t>
  </si>
  <si>
    <t>开展调度数据网B平面安防建设，调度主站、110kV及以上变电站调度数据网B平面部署安全防护设备，实现网络的连通性，保障业务通道冗余及安全。</t>
  </si>
  <si>
    <t>基于SDN技术的配用电通信接入网智能通信装置研制及应用</t>
  </si>
  <si>
    <t>1、基于软件定义网络（SDN）的配用电通信终端接入技术研究
2、去中心化的配用电通信接入网智能通信终端自适配计算技术研究
3、基于业务可信接入与网络自适应的SDN配用电通信终端设备研制
4、研发基于SDN通信终端的接入芯片，支持3G/4G/5G等信号接入并支持3G/4G/5G/Wifi/RJ45/RS232/RS485等信号输出。并选择变电站的2个典型应用如移动式摄像头用于试制装置的部署。
5、研发配用电通信接入网通信装置统一管控平台。
基于本项目对关键理论和技术的研究成果，研发配用电通信接入网通信装置统一管理平台，选择1个220kV变电站进行示范性应用。</t>
  </si>
  <si>
    <t>（七）完善高效互动的调控体系</t>
  </si>
  <si>
    <t>稳控装置改造及综合防御系统功能完善</t>
  </si>
  <si>
    <t>海南中调</t>
  </si>
  <si>
    <t>高效互动的调度与控制体系</t>
  </si>
  <si>
    <t>根据网架变化，进行稳控装置改造；对综合防御系统功能进行完善，包括离线方式调整和潮流生成、离线安全评估、离线极限计算、在线临界切除时间计算、在线极限计算、短路电流计算等。</t>
  </si>
  <si>
    <t>南方区域电力现货市场设计研究与示范系统研发</t>
  </si>
  <si>
    <t>建设海南电力现货市场技术支持系统，包括数据申报与发布、合同管理、交易管理（竞价出清）、辅助服务市场（含调峰、备用、调频）、结算管理（交易结算和偏差结算）、市场主体管理、市场监视、市场分析与预测等。</t>
  </si>
  <si>
    <t>海南中调省地一体化调度自动化系统OCS功能（包含镜像测试培训功能）</t>
  </si>
  <si>
    <t>现有海南中调EMS是南瑞科技公司的OPEN-3000系统，于2009年投运。结合调度自动化集约化改革，有必要启动完善省地一体化调度自动化OCS功能，保证电力调度在各类自然灾害和社会突发事件发生后不间断运行；同时实现系统镜像同步、系统测试仿真和专业培训功能。</t>
  </si>
  <si>
    <t>海南电网POC运行驾驶舱系统建设</t>
  </si>
  <si>
    <t>完善驾驶舱的建设和应用，实现功能模块包括智能引擎、驾驶三态类应用和人机交互。</t>
  </si>
  <si>
    <t>基于主站的智能配网自愈控制技术推广应用</t>
  </si>
  <si>
    <t>基于主站的智能配网自愈控制技术在省级B配网主站推广应用，满足配网的特殊应用需求。</t>
  </si>
  <si>
    <t>智能变电站配置文件管控系统建设</t>
  </si>
  <si>
    <t>中调</t>
  </si>
  <si>
    <t>建设智能变电站省级配置文件管理平台，实现对智能变电站SCD文件、CID文件实施统一、规范管理。</t>
  </si>
  <si>
    <t>新能源功率预测系统改造</t>
  </si>
  <si>
    <t>基于现有新能源功率预测系统改造，完成场站接入管理、风机等数据可视化、统计分析、电厂辅助考核系统接口、数据转发接口扩展（上传总调）等功能扩展。</t>
  </si>
  <si>
    <t>2019年海南电网中调20楼大屏幕</t>
  </si>
  <si>
    <t>调度室</t>
  </si>
  <si>
    <t>安装更换中调20楼调调控大厅大屏幕及更换配套系统，2019年完成中调20楼调度大厅大屏幕建设</t>
  </si>
  <si>
    <t>电网运行全景视图自动生成技术</t>
  </si>
  <si>
    <t>运用电网潮流图和厂站接线图的自动生成技术，提高系统成图效率和维护效率（南网科技试点项目中厂站接线图自动成图成功率达93%，电网潮流图自动成图成功率100%），显著降低画图的人力成本。另外，自动成图技术，能够保证图模一致，避免手工绘制的图形始终可能存在图模不一致的隐患，避免调度决策基础错误，提高电网调度决策的安全性。</t>
  </si>
  <si>
    <t>抽蓄与大量集中式光伏联合优化控制研究及应用</t>
  </si>
  <si>
    <t>高效互动的调度及控制体系</t>
  </si>
  <si>
    <t>1.根据海南电网光伏发电及其功率预测偏差特性，结合抽蓄机组与常规机组的技术特征，研究“大机小网”情况下系统调峰手段，指导调度运行工作。
2.研究海蓄机组机、泵工况的运行特性及其对海南电网频率稳定、联络线交换功率、潮流分布的影响，同时对现有EMS系统进行深入研究，明确不能满足抽水蓄能机组启停期间负荷快速变动控制要求的模块，提出改进方案并进行相应功能改造。研究含海蓄机组的多类型电源智能协调运行策略，开发海南电网抽水蓄能运行智能调控模块。</t>
  </si>
  <si>
    <t>光伏电站纳入快速控制的研究与应用</t>
  </si>
  <si>
    <t>建设新能源快速控制系统，将新能源快速控制纳入一、二次调频范畴，提升调度运行调控能力。</t>
  </si>
  <si>
    <t>调控一体化模式下程序化操作技术研究</t>
  </si>
  <si>
    <t>海口、三亚、儋州、琼海</t>
  </si>
  <si>
    <t>推进调度端程序化操作，根据操作任务自动生成操作步骤并自动执行，涵盖下令、操作、回令等环节，其中操作环节由控制端完成。程序化操作全过程开展设备状态、系统潮流、拓扑防误等安全校核。</t>
  </si>
  <si>
    <t>二、5个综合示范项目</t>
  </si>
  <si>
    <t>海口江东新区近零碳智慧新城和智能电网综合示范项目</t>
  </si>
  <si>
    <t>江东新区</t>
  </si>
  <si>
    <t>建设40兆瓦分布式光伏发电项目，配套建设储能装置1200千瓦时，建设冷源能源站、地/水/空气源热泵超过800兆瓦。加快建设东营等区内110千伏及以上变电站，按照主动配电网标准建设灵活可靠的10千伏及以下电网，建设一批智能配电房。初步规划建设500公里供热/冷、供气管网，建设约200个热/冷、气调压站。建设1000台分散充电桩（群）和100座独立占地的城市快充站，打造江东新区“1公里”充电圈。规划建设综合能源管控服务平台，实现区内冷热气电联合运行和优化控制，开展综合能源服务高级应用。建设以智能电表为基础的智能化量测体系支撑停电管理等业务，实现停电时间主动上报、故障研判、电压的异常监测、异常告警等功能，全面提升客户服务响应速度。</t>
  </si>
  <si>
    <t>三亚中央商务区高可靠供电综合示范项目</t>
  </si>
  <si>
    <t>结合三亚中央商务区市政规划，开展屋顶光伏、分布式电储能等能源项目建设，着重提升区域内重要用户的供电保障能力。建设崖城-鸭仔塘II回、鸭仔塘-大茅II回等重要220千伏线路，新建、改扩建海岸、河口、凤凰等3座110千伏变电站，推动区域变电站智能化改造，打造坚强主网结构；加强10千伏配电网建设，建设智能分布式配电自动化，实现10千伏配电网“N-1”不间断供电；全面推进在线监测、故障定位、智能配电房等项目建设，试点建设低压智能台区，提升区内电网供电可靠性和服务水平。</t>
  </si>
  <si>
    <t>琼海博鳌智慧用能综合示范项目</t>
  </si>
  <si>
    <t>博鳌</t>
  </si>
  <si>
    <t>开展分布式光伏、“燃气、冷、热、电”多联供分布式电源、分布式电储能、蓄冷等能源项目建设，加快推进电能替代，提升区内能源综合利用效率。充分利用区内培兰、福田、潭门等现有110千伏变电站供电能力，高标准建设10千伏配网结构，建设智能配电房和低压智能台区，全力提升琼海博鳌核心区供电保障能力。推进智能用电、光储充一体化互动充电站等项目建设，开展新型综合能源服务。</t>
  </si>
  <si>
    <t>博鳌乐城低碳智慧能源与智能电网综合示范区项目</t>
  </si>
  <si>
    <t>博鳌乐城先行示范区</t>
  </si>
  <si>
    <t>建设分布式光伏发电项目30兆瓦，分布式储能项目17兆瓦时；融合观光需求建设太阳能风电一体化路灯100套。采用智能化标准建设乐城、朝阳等2座110千伏变电站，采用机器人巡检等技术，实现输变电设备的智能化运维。建设灵活可靠的10千伏配网结构，试点应用电缆线路在线监测技术，实现分布式光纤测温、接头测温、局放监测等功能。面向100户专家公寓，部署智能用电及智能家居设备，并试点建设“三表集抄”、“四网合一”、需求侧响应项目。建设电动汽车充电桩200余个，实现公共停车场电动汽车充电桩比例不低于80%。以万泉河生态绿廊为中心，建设两个能源站，制冷装机冷容量合计300兆瓦。
2019年：开展项目前期研究，明确具体建设方案。
2020年：重点开展配电、用电和综合供能等内容建设。
2021年：开展其他部分内容建设。</t>
  </si>
  <si>
    <t>西沙可再生能源局域网综合示范项目</t>
  </si>
  <si>
    <t>YX</t>
  </si>
  <si>
    <t>充分利用西沙丰富的可再生能源资源优势，实现能源供给、消费的友好互动。开展海岛能源的综合利用，研究并开展光能、波浪能、柴油发电机余热等多种能源的利用，提高离岛综合能源利用效率。完善能源网络设施，加强岛内10千伏网架结构，提高供电可靠性。将现有调度管理系统改造升级为区域综合能源管控系统，实现能源的统一调配。提升海岛智慧用能水平，开展需求侧管理，建设覆盖岛内生活、商业、公共设施等用能服务体系。</t>
  </si>
  <si>
    <t>三、数字电网平台</t>
  </si>
  <si>
    <t>数字电网平台</t>
  </si>
  <si>
    <t>包含平台基础能力建设和数字电网应用建设两大部分。其中，平台基础能力建设工作主要包含模拟仿真、基础工具、数据管理、分析计算、服务管理、三维地图管理、消息管理、系统管理共八个模块；数字电网应用建设工作主要涵盖电网全环节感知、资产全周期感知、项目全过程感知、客户全方位服务、环境全要素感知、绩效全范围评估、移动应用共七个模块。一期先行构建平台基础能力框架，并在数字电网应用场景中选取需求迫切、具备实施可行性的部分应用开展建设，体现平台数据贯通、业务串联、海量数据、全景可视及模拟仿真的能力。后续结合平台建设情况扩展接入能力、开展多样化应用场景建设。
平台立足企业数字化转型发展趋势，推进物理电网全方位、全过程的数字化，基于大数据、云计算、物联网等技术，以二维、三维GIS为基础，整合全业务属性数据与实时数据，构建业务数据全面贯通、电网数据全景可视、分析决策全面感知、基础能力全面共享的数字电网平台，以用户为核心，推动数据驱动、愿景驱动型企业发展，通过全方位数字化，对内推动跨业务领域的综合业务应用建设、提升公司精益化管理水平，对外支持电力用户、发电企业、政府及第三方机构等各类用户全方位和综合能源服务，提升企业运营效率，创新商业模式。
项目建设分两期进行，2019年完成数字电网平台初设，完成平台一期建设实施工作；2021年完成二期建设实施工作。</t>
  </si>
  <si>
    <t>四、智能电网实验室</t>
  </si>
  <si>
    <t>热带海岛智能电网实验室I期建设</t>
  </si>
  <si>
    <t>开展海岛新能源技术研究平台（源）、海岛综合供能技术研究平台（源）、基于超算的省域智能电网全景态势感知研究平台（网）、海岛柔性负荷协调控制研究平台（荷）、海岛环境下能源设备态势感知研究平台（环境）、海南智能电网运营监控技术平台（监控）和试验场的一期建设，推动海南智能电网领域技术创新和军民融合技术应用。</t>
  </si>
  <si>
    <t>智能化检测（试验）平台建设</t>
  </si>
  <si>
    <t>进一步完善电力设备检测、试验、分析手段，新增蓄电池解体检测、金属力学、金属防腐等检测实验室，进一步提高海南电科院技术监督、缺陷定位、入网检测、故障分析等生产技术支持能力</t>
  </si>
  <si>
    <t>投资总计</t>
  </si>
  <si>
    <t>海南智能电网专题研究项目</t>
  </si>
  <si>
    <t>项目类型</t>
  </si>
  <si>
    <t>重点领域</t>
  </si>
  <si>
    <t>研究内容</t>
  </si>
  <si>
    <t>投资（万元）</t>
  </si>
  <si>
    <t>年度安排</t>
  </si>
  <si>
    <t>项目意见</t>
  </si>
  <si>
    <t>专题研究</t>
  </si>
  <si>
    <t>电动汽车充电模式、网络布局及V2G应用研究</t>
  </si>
  <si>
    <t>•推动电动汽车推广应用，提高电动汽车与电网的友好性，因地制宜地开展电动汽车充电设施运营模式、网络布局、V2G（B2G）应用、基于充电设施网与车联网融合的共享电动汽车应用研究
•研究电动汽车充电基础设施运营模式及发展方向，探索可持续商业模式及完整产业链延伸，建立健全充电基础设施运营标准
•根据美丽中国海南篇章发展定位需求，在现有电动汽车规划基础上，合理预测未来电动汽车发展规模，优化充电设施网络建设布局
•深入调研V2G技术发展现状，结合海南电动汽车发展基础及海南电网需求特点，分析V2G（B2G）技术在海南电网应用的匹配度与可行性，提出V2G（B2G）应用典型建设方案研究，包括智能双向充放电桩、V2G（B2G）管理平台等建设标准
•开展电动汽车与电网互动市场机制研究，提出合理的互动价格机制，利用市场手段促进V2G（B2G）推广应用
•开展电动汽车充电基础设施网络与车联网融合方案研究，基于充电设施网络通信通道为车联网提供支撑，实现电动汽车、充电设施、车联网、物联网平台的深入融合
•开展共享电动汽车应用研究，基于车联网与充电设施网络融合对车辆进行综合调度管理，包括车辆使用管理和充放电管理</t>
  </si>
  <si>
    <t>2018年</t>
  </si>
  <si>
    <t>电网公司“四网融合”应用标准研究</t>
  </si>
  <si>
    <t>•在现有广电、电信、互联网、电力信息共享等相关行业标准的基础上，结合电力网现状与需求，构建符合海南省省情的电力网与互联网、广播电视网、电信网的互联与融合应用标准体系
•在电力信息共享、户内通信网络建设、内容管理、互动电视、IPTV业务、移动多媒体广播业务、有线接入、终端和家庭网络标准、公共支撑技术、互联互通、信息安全等方面开展研究并制定相应标准体系
•设计四网融合标准化工作方式，推动“四网融合”应用。</t>
  </si>
  <si>
    <t>延期开展</t>
  </si>
  <si>
    <t>美丽乡镇智能配电网标准研究</t>
  </si>
  <si>
    <t>•城镇配电网建设标准提升研究：构建强简有序、灵活可靠的城镇配电网架构，根本解决重过载、低电压等突出问题，适度提升城镇配电网建设标准，提高配电网供电可靠性和网架灵活性，增强适应恶劣环境和抵御自然灾害能力。加强配电网抢修和带电作业能力，保障用户供电可靠水平。
•配网柔性化技术应用方案研究：结合特色小镇、美丽乡村需求，研究配电网智能化提升的路径及技术路线，优化提升配电自动化建设水平，研究提出配网柔性化技术应用方案，分析海南主动配电网工程开展的应用场景，提出典型应用方案及项目需求。
•美丽乡村信息化智能化水平提升研究：按照全面建成小康社会对农村地区电力保障的需求，结合海南省美丽乡村建设要求，开展美丽乡村配电网标准设计，提高农村电网信息化、自动化、智能化水平，全方位提升农村配电网建设水平，为美丽乡村建设提供安全、可靠、高效的供电保障。
•预期目标：通过开展海南电网公司美丽乡镇智能配电网标准研究，形成覆盖城镇和美丽乡村的智能配电网标准设计体系，全面建成智能电网，提高海南乡镇电网安全稳定运行水平，增强供电保障能力，实现精益管理与精细服务，促进公司发展转型，助推美丽新海南建设。</t>
  </si>
  <si>
    <t>能源大数据技术应用研究</t>
  </si>
  <si>
    <t>•研究提出多领域能源大数据的集成融合方案，为能源研究决策提供数据支撑
•针对电力与其他能源行业的融合互动开展重点研究，扩大能源大数据在能源领域的应用范围
•研究提出能源大数据信息平台架构体系与建设方案
•在能源大数据支撑下，扩展综合能源服务范畴，提出能源信息服务具体内与商业模式</t>
  </si>
  <si>
    <t>网公司在开展相关工作，海南应用成果即可。</t>
  </si>
  <si>
    <t>电网大数据全生命周期管理体系研究</t>
  </si>
  <si>
    <t>•明确数据资产的决策和管辖权，建立有效的企业数据资产管理机制，实现数据从识别、获取、质保、登记、应用、维护到报废的全过程管控
•构建电网大数据全生命周期管理涉及组织管理体系，构建电网大数据协同工作机制
•从数据来源、规范化、数据应用过程评估、数据实效性保证等方面，构建数据全生命周期管理体系</t>
  </si>
  <si>
    <t>智能电网大数据安全管理体系研究</t>
  </si>
  <si>
    <t>•构建海南电网数据目录，拟定非共享数据清单，保护涉及电网安全、客户隐私、商业秘密和知识产权等数据
•构建数据安全监控机制、数据分级分类安全保护机制
•构建数据分级授权管理体系和数据加密存取机制，建立不同类型、角色用户分级授权规范</t>
  </si>
  <si>
    <t>建议合并成一个项目，网公司已做“十三五”电力市场规划。</t>
  </si>
  <si>
    <t>能源互联网市场交易体系</t>
  </si>
  <si>
    <t>•分层构建能量的批发交易市场和零售交易市场，研究基于互联网构建能量交易电子商务平台建设方案，实现灵活对等的能源共享与交易
•研究互联网手段促进能源电子交易的发展途径，实现能量实时在线交易，提出能量电子商务平台系统架构，促进能量交易市场的信息化、智能化。提出基于互联网的能源交易平台建设方案</t>
  </si>
  <si>
    <t>丰富项目研究内容，863项目已开展并网接入控制研究。</t>
  </si>
  <si>
    <t>配网柔性化技术应用研究</t>
  </si>
  <si>
    <t>•全面调研配网柔性化技术发展现状，深入分析各类技术成熟度和适用性
•结合海南特点与需求，合理评估各类柔性化技术与海南电网的融合度，提出海南配网柔性化技术应用发展路线
•重点围绕主动配电网、无功电压控制技术等应用，提出技术应用典型建设方案</t>
  </si>
  <si>
    <t>网公司已发布不停电作业标准和一体化运检流程和规范</t>
  </si>
  <si>
    <t>建议取消</t>
  </si>
  <si>
    <t>输变电设备全寿命周期管理体系研究</t>
  </si>
  <si>
    <t>•开展全寿命周期管理技术调研，全面掌握各行业全寿命周期管理技术发展现状及应用效果
•建设网省一体化的输变电设备状态监测系统，按照“中心建设全统一、多维数据全融合、状态监测全覆盖”的设备状态监测与评估体系
•采用状态诊断技术，通过历史数据积累完成设备安全风险评价、健康状态评估、可靠性评估、寿命预测和经济性评价等全面智能评估，建立各类设备智能评估体系
•围绕设备健康及寿命管理的主线，协调设备检修与设备故障之间的矛盾，推进设备监测、状态评价、故障诊断及预测等技术进步完善</t>
  </si>
  <si>
    <t>此类项目应直接开展可研。</t>
  </si>
  <si>
    <t>智能化分布式光伏及云管理技术研究</t>
  </si>
  <si>
    <t>•开展以及区域性分布式光伏功率预测技术，开展区域内基于不同类型智能单元的分布式光伏系统设计集成技术、光伏微电网互联技术的研究及示范
•开展分布式能源云管理应用研究，构建分布式光伏云管理架构体系，提出分布式光伏云管理系统建设方案</t>
  </si>
  <si>
    <t>技术不成熟。</t>
  </si>
  <si>
    <t>配电网设备全生命周期管理</t>
  </si>
  <si>
    <t>•开展配电网设备运行状况的评价指标体系的设计；
•加强配电网设备全生命周期管理机制建设；
•统筹优化配电网设备选型、建设和运维。</t>
  </si>
  <si>
    <t>智能用电云服务应用开发与需求侧响应支撑</t>
  </si>
  <si>
    <t>智能用电云服务完善：
•在科技部已完成的智能用电云服务项目基础上，完善海南电网智能用电云平台，作为海南电网公司开展智能用电相关业务的支撑平台，基于云计算的用户互动、数据挖掘和服务技术，提高能效管理水平和电网友好性
开展需求侧响应：
•全面评估海南需求侧响应资源规模及响应能力，重点围绕非生产性空调负荷、工业负荷等典型资源开展需求侧响应工作，划分负荷类型，分析负荷曲线，统计可调负荷量
•分类开展需求侧响应系统建设，针对工业、商业和居民负荷开展需求侧响应终端部署,在工商业企业建设企业用能服务系统，在居民侧建设家庭能源管理系统，全面支撑各类需求侧响应项目
•初期可采用非直接控制（人工参与）的途径开展，后期逐步采用直接负荷控制，结合可中断负荷、需求侧竞价、紧急需求响应等方式，扩大需求侧响应范围，逐步实现自动需求响应
•构建需求侧响应市场，提出合理的需求侧响应价格机制，创新商业运营模式</t>
  </si>
  <si>
    <t>需求侧响应建设方案研究</t>
  </si>
  <si>
    <t>•为推动海南需求侧响应项目开展，加强用电管理、优化电力资源配置，开展海南电网需求侧响应建设方案研究
•将深入调研分析海南电网负荷种类与特点，全面掌握可中断负荷、可调节负荷等需求侧响应资源规模，结合负荷重要性对需求响应资源进行科学评估，全面掌握海南电网需求侧响应能力，提出合理的需求侧响应价格机制
•针对非生产性空调负荷、工业负荷等重要响应资源，开展需求侧响应建设典型方案及商业模式研究，全面指导需求侧响应推广应用</t>
  </si>
  <si>
    <t>适应海南电力体制改革环境下的电力市场模式及规则框架研究</t>
  </si>
  <si>
    <t>•根据海南电网电源结构，研究制定适用于海南电网的调峰辅助服务市场规则，建立合理的调峰辅助服务定价机制，制定辅助服务市场建设具体实施方案
•根据海南电网大机小网、市场主体较单一的特点，研究海南电网现货市场形成可行性、可能存在的安全风险点
•研究中长期市场、日前市场、日内调峰辅助服务与现货市场之间的关系，制定符合海南电网特点的现货交易规则</t>
  </si>
  <si>
    <t>海南电网现货市场交易及现货市场建设方案研究</t>
  </si>
  <si>
    <t>根据海南电网现货市场交易规则，模拟各种开机运行方式下各发电机组报价与价格出清场景，并对市场出清结果进行安全校核，制定出符合网络安全约束条件的各发电机组出力曲线；2.按照统一现货市场系统建设规范，研究海南现货市场建设与电力市场交易系统、调度自动化系统、计量自动化系统等系统的数据交互关系，制定海南电网现货市场建设方案。根据研究结果，形成《海南电网现货市场交易建设方案》，包括系统建设主要功能模块、概预算等相关内容，为2020年建成电力现货市场提供保障。
2019年：形成《海南电网现货市场交易建设方案》，完成项目验收。
2020年：完成项目结算</t>
  </si>
  <si>
    <t>海南电网调峰辅助服务市场成本分析与交易策略等系列研究</t>
  </si>
  <si>
    <t>1、建立适合海南电网现状的现货调峰辅助服务策略；
2、形成的试点方案，实现其中核心的调峰辅助服务优化及出清技术。完成海南调峰市场交易出清算法 ；
3、研究电力交易运行模拟技术，对上述交易机制进行模拟验证；
4、对各类型机组调峰成本进行深入研究，制定符合市场需求的合理价格机制，对调峰市场进行经济性分析。
2019年：形成《海南电网调峰辅助服务市场成本分析与交易策略研究报告》等三个研究报告，完成项目验收。
2020年：完成项目结算</t>
  </si>
  <si>
    <t>总投资（万元）</t>
  </si>
  <si>
    <t>附表1</t>
  </si>
  <si>
    <t>2018-2022年海南智能电网分领域投资规模统计表</t>
  </si>
  <si>
    <t>项目领域</t>
  </si>
  <si>
    <t>本次规划新增投资（亿元）</t>
  </si>
  <si>
    <t>项目数量（个）</t>
  </si>
  <si>
    <t>合计</t>
  </si>
  <si>
    <t>按项目类型分</t>
  </si>
  <si>
    <t>按项目性质分</t>
  </si>
  <si>
    <t>推广应用类</t>
  </si>
  <si>
    <t>试点示范类</t>
  </si>
  <si>
    <t>管制性</t>
  </si>
  <si>
    <t>竞争性</t>
  </si>
  <si>
    <t>综合性</t>
  </si>
  <si>
    <t>总计</t>
  </si>
  <si>
    <t>占比</t>
  </si>
  <si>
    <t>配电</t>
  </si>
  <si>
    <t>ss</t>
  </si>
  <si>
    <t>智慧能源</t>
  </si>
  <si>
    <t>乐城</t>
  </si>
  <si>
    <t>总投资
（万元）</t>
  </si>
  <si>
    <r>
      <rPr>
        <sz val="11"/>
        <color indexed="8"/>
        <rFont val="宋体"/>
        <charset val="134"/>
      </rPr>
      <t>2018</t>
    </r>
    <r>
      <rPr>
        <sz val="11"/>
        <color indexed="8"/>
        <rFont val="宋体"/>
        <charset val="134"/>
      </rPr>
      <t>年（万元）</t>
    </r>
  </si>
  <si>
    <r>
      <rPr>
        <sz val="11"/>
        <color indexed="8"/>
        <rFont val="宋体"/>
        <charset val="134"/>
      </rPr>
      <t>2019</t>
    </r>
    <r>
      <rPr>
        <sz val="11"/>
        <color indexed="8"/>
        <rFont val="宋体"/>
        <charset val="134"/>
      </rPr>
      <t>年（万元）</t>
    </r>
  </si>
  <si>
    <r>
      <rPr>
        <sz val="11"/>
        <color indexed="8"/>
        <rFont val="宋体"/>
        <charset val="134"/>
      </rPr>
      <t>2020</t>
    </r>
    <r>
      <rPr>
        <sz val="11"/>
        <color indexed="8"/>
        <rFont val="宋体"/>
        <charset val="134"/>
      </rPr>
      <t>年（万元）</t>
    </r>
  </si>
  <si>
    <r>
      <rPr>
        <sz val="11"/>
        <color indexed="8"/>
        <rFont val="宋体"/>
        <charset val="134"/>
      </rPr>
      <t>2021</t>
    </r>
    <r>
      <rPr>
        <sz val="11"/>
        <color indexed="8"/>
        <rFont val="宋体"/>
        <charset val="134"/>
      </rPr>
      <t>年（万元）</t>
    </r>
  </si>
  <si>
    <r>
      <rPr>
        <sz val="11"/>
        <color indexed="8"/>
        <rFont val="宋体"/>
        <charset val="134"/>
      </rPr>
      <t>2022</t>
    </r>
    <r>
      <rPr>
        <sz val="11"/>
        <color indexed="8"/>
        <rFont val="宋体"/>
        <charset val="134"/>
      </rPr>
      <t>年（万元）</t>
    </r>
  </si>
  <si>
    <t>建设项目</t>
  </si>
  <si>
    <t xml:space="preserve"> 含：科技项目</t>
  </si>
  <si>
    <t>专题项目</t>
  </si>
  <si>
    <t>建设万宁气电厂</t>
    <phoneticPr fontId="20" type="noConversion"/>
  </si>
  <si>
    <t>建设昌江核电小型堆示范项目</t>
    <phoneticPr fontId="20" type="noConversion"/>
  </si>
  <si>
    <t>项目业主</t>
    <phoneticPr fontId="20" type="noConversion"/>
  </si>
  <si>
    <t>建设洋浦热电厂</t>
    <phoneticPr fontId="20" type="noConversion"/>
  </si>
  <si>
    <t>建设昌江核电二期</t>
    <phoneticPr fontId="20" type="noConversion"/>
  </si>
  <si>
    <t>建设三亚羊林抽蓄电站</t>
    <phoneticPr fontId="20" type="noConversion"/>
  </si>
  <si>
    <t>西南部电厂近零排放改造项目</t>
    <phoneticPr fontId="20" type="noConversion"/>
  </si>
  <si>
    <t>乐东县</t>
    <phoneticPr fontId="20" type="noConversion"/>
  </si>
  <si>
    <t>建设世界最清洁的煤电厂，烟囱出口NOx、SO2、烟尘排放浓度分别按10、10、1mg/Nm3为目标进行深度环保治理，优于气电排放标准，同时建设针对性的环保设施解决烟囱冒白烟、卸煤扬尘污染等问题，实现3个“零”，两个“百”的改造目标。</t>
    <phoneticPr fontId="20" type="noConversion"/>
  </si>
  <si>
    <t>国电海南分公司</t>
    <phoneticPr fontId="20" type="noConversion"/>
  </si>
  <si>
    <t>万宁市</t>
    <phoneticPr fontId="20" type="noConversion"/>
  </si>
  <si>
    <t>在文昌市约亭工业园建设2×46万千瓦9F级燃气-蒸汽循环机组，计划分别于2019年12月、2020年3月建成投产。</t>
    <phoneticPr fontId="20" type="noConversion"/>
  </si>
  <si>
    <t>在万宁市北大镇田排村建设2×46万千瓦燃气-蒸汽循环机组，计划2019年3月启动施工，2021年6月投产。</t>
    <phoneticPr fontId="20" type="noConversion"/>
  </si>
  <si>
    <t>昌江县</t>
    <phoneticPr fontId="20" type="noConversion"/>
  </si>
  <si>
    <t>在昌江建设2台120万千瓦压水堆核电机组，首台机组计划2019年具备开工条件，2024年前后建成投产。</t>
    <phoneticPr fontId="20" type="noConversion"/>
  </si>
  <si>
    <t>大唐海南能源开发有限公司</t>
    <phoneticPr fontId="20" type="noConversion"/>
  </si>
  <si>
    <t>海南核电有限责任公司</t>
    <phoneticPr fontId="20" type="noConversion"/>
  </si>
  <si>
    <t>规划建设一台ACP100核电机组及其配套辅助设施，规划容量125MW，计划2020年开工，“十四五”投产。</t>
    <phoneticPr fontId="20" type="noConversion"/>
  </si>
  <si>
    <t>华能海南发电公司</t>
    <phoneticPr fontId="20" type="noConversion"/>
  </si>
  <si>
    <t>建设2台46万千瓦热电联产项目，计划“十四五”期间投产。</t>
    <phoneticPr fontId="20" type="noConversion"/>
  </si>
  <si>
    <t>洋浦经济开发区</t>
    <phoneticPr fontId="20" type="noConversion"/>
  </si>
  <si>
    <t>海口市</t>
    <phoneticPr fontId="20" type="noConversion"/>
  </si>
  <si>
    <t>建设2台46万千瓦9F级燃气-蒸汽循环机组，计划“十四五”期间投产。</t>
    <phoneticPr fontId="20" type="noConversion"/>
  </si>
  <si>
    <t>三亚市</t>
    <phoneticPr fontId="20" type="noConversion"/>
  </si>
  <si>
    <t>待定</t>
    <phoneticPr fontId="20" type="noConversion"/>
  </si>
  <si>
    <t>在三亚建设2台30万千瓦抽水蓄能发电机组，计划2021年开工，2025年投产。</t>
    <phoneticPr fontId="20" type="noConversion"/>
  </si>
  <si>
    <t>海南500千伏主网架建设</t>
    <phoneticPr fontId="20" type="noConversion"/>
  </si>
  <si>
    <t>全省</t>
    <phoneticPr fontId="20" type="noConversion"/>
  </si>
  <si>
    <t>大唐海南能源开发有限公司</t>
    <phoneticPr fontId="20" type="noConversion"/>
  </si>
  <si>
    <t>海南电网有限责任公司</t>
    <phoneticPr fontId="20" type="noConversion"/>
  </si>
  <si>
    <t>南方电网公司</t>
    <phoneticPr fontId="20" type="noConversion"/>
  </si>
  <si>
    <t>海南蓄能发电有限公司</t>
    <phoneticPr fontId="20" type="noConversion"/>
  </si>
  <si>
    <r>
      <t>•</t>
    </r>
    <r>
      <rPr>
        <sz val="10"/>
        <rFont val="仿宋_GB2312"/>
        <family val="3"/>
        <charset val="134"/>
      </rPr>
      <t xml:space="preserve">海南电网公司按照南方电网公司公司下达的管制性业务充电基础设施建设考核指标任务建设充换电基础设施，根据市场需求和盈利能力投资建设商业运营类充电桩
</t>
    </r>
    <r>
      <rPr>
        <sz val="10"/>
        <rFont val="Times New Roman"/>
        <family val="1"/>
      </rPr>
      <t>•</t>
    </r>
    <r>
      <rPr>
        <sz val="10"/>
        <rFont val="仿宋_GB2312"/>
        <family val="3"/>
        <charset val="134"/>
      </rPr>
      <t xml:space="preserve">2019年完成管制类和竞争类充电桩建设任务；
</t>
    </r>
    <r>
      <rPr>
        <sz val="10"/>
        <rFont val="Times New Roman"/>
        <family val="1"/>
      </rPr>
      <t>•</t>
    </r>
    <r>
      <rPr>
        <sz val="10"/>
        <rFont val="仿宋_GB2312"/>
        <family val="3"/>
        <charset val="134"/>
      </rPr>
      <t xml:space="preserve">2020年完成管制类和竞争类充电桩建设任务；
</t>
    </r>
    <r>
      <rPr>
        <sz val="10"/>
        <rFont val="Times New Roman"/>
        <family val="1"/>
      </rPr>
      <t>•</t>
    </r>
    <r>
      <rPr>
        <sz val="10"/>
        <rFont val="仿宋_GB2312"/>
        <family val="3"/>
        <charset val="134"/>
      </rPr>
      <t>2021年完成管制类和竞争类充电桩建设任务；</t>
    </r>
    <phoneticPr fontId="20" type="noConversion"/>
  </si>
  <si>
    <t>海南电网公司、其它电力企业</t>
    <phoneticPr fontId="20" type="noConversion"/>
  </si>
  <si>
    <t>建设海口气电厂</t>
    <phoneticPr fontId="20" type="noConversion"/>
  </si>
  <si>
    <t>开展500千伏主网项目前期工作，适时启动项目建设。</t>
    <phoneticPr fontId="20" type="noConversion"/>
  </si>
  <si>
    <t>海南智能电网2019-2021年建设项目明细表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</si>
</sst>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_);[Red]\(0\)"/>
  </numFmts>
  <fonts count="35" x14ac:knownFonts="1">
    <font>
      <sz val="11"/>
      <color theme="1"/>
      <name val="宋体"/>
      <charset val="134"/>
      <scheme val="minor"/>
    </font>
    <font>
      <sz val="10"/>
      <name val="仿宋_GB2312"/>
      <family val="3"/>
      <charset val="134"/>
    </font>
    <font>
      <b/>
      <sz val="11"/>
      <name val="仿宋_GB2312"/>
      <family val="3"/>
      <charset val="134"/>
    </font>
    <font>
      <sz val="11"/>
      <name val="Times New Roman"/>
      <family val="1"/>
    </font>
    <font>
      <sz val="10"/>
      <name val="Times New Roman"/>
      <family val="1"/>
    </font>
    <font>
      <b/>
      <sz val="9"/>
      <name val="仿宋"/>
      <family val="3"/>
      <charset val="134"/>
    </font>
    <font>
      <sz val="9"/>
      <name val="仿宋"/>
      <family val="3"/>
      <charset val="134"/>
    </font>
    <font>
      <b/>
      <sz val="16"/>
      <name val="宋体"/>
      <charset val="134"/>
    </font>
    <font>
      <b/>
      <sz val="16"/>
      <name val="Times New Roman"/>
      <family val="1"/>
    </font>
    <font>
      <b/>
      <sz val="10"/>
      <name val="仿宋"/>
      <family val="3"/>
      <charset val="134"/>
    </font>
    <font>
      <sz val="10"/>
      <name val="仿宋"/>
      <family val="3"/>
      <charset val="134"/>
    </font>
    <font>
      <sz val="11"/>
      <name val="仿宋_GB2312"/>
      <family val="3"/>
      <charset val="134"/>
    </font>
    <font>
      <b/>
      <sz val="10"/>
      <name val="仿宋_GB2312"/>
      <family val="3"/>
      <charset val="134"/>
    </font>
    <font>
      <sz val="10"/>
      <name val="Arial"/>
      <family val="2"/>
    </font>
    <font>
      <sz val="12"/>
      <name val="宋体"/>
      <charset val="134"/>
    </font>
    <font>
      <b/>
      <sz val="11"/>
      <color indexed="56"/>
      <name val="宋体"/>
      <charset val="134"/>
    </font>
    <font>
      <sz val="11"/>
      <color indexed="8"/>
      <name val="宋体"/>
      <charset val="134"/>
    </font>
    <font>
      <sz val="10.5"/>
      <name val="仿宋_GB2312"/>
      <family val="3"/>
      <charset val="134"/>
    </font>
    <font>
      <sz val="10"/>
      <name val="宋体"/>
      <charset val="134"/>
    </font>
    <font>
      <sz val="13"/>
      <name val="黑体"/>
      <family val="3"/>
      <charset val="134"/>
    </font>
    <font>
      <sz val="9"/>
      <name val="宋体"/>
      <charset val="134"/>
    </font>
    <font>
      <sz val="11"/>
      <color theme="1"/>
      <name val="宋体"/>
      <charset val="134"/>
      <scheme val="minor"/>
    </font>
    <font>
      <sz val="11"/>
      <color theme="1"/>
      <name val="仿宋_GB2312"/>
      <family val="3"/>
      <charset val="134"/>
    </font>
    <font>
      <sz val="11"/>
      <color theme="1"/>
      <name val="黑体"/>
      <family val="3"/>
      <charset val="134"/>
    </font>
    <font>
      <b/>
      <sz val="10.5"/>
      <color theme="1"/>
      <name val="仿宋_GB2312"/>
      <family val="3"/>
      <charset val="134"/>
    </font>
    <font>
      <sz val="10.5"/>
      <color theme="1"/>
      <name val="仿宋_GB2312"/>
      <family val="3"/>
      <charset val="134"/>
    </font>
    <font>
      <sz val="10.5"/>
      <color rgb="FF000000"/>
      <name val="仿宋_GB2312"/>
      <family val="3"/>
      <charset val="134"/>
    </font>
    <font>
      <b/>
      <sz val="10.5"/>
      <color theme="1"/>
      <name val="Times New Roman"/>
      <family val="1"/>
    </font>
    <font>
      <sz val="11"/>
      <color theme="1"/>
      <name val="Times New Roman"/>
      <family val="1"/>
    </font>
    <font>
      <sz val="11"/>
      <color rgb="FFFF0000"/>
      <name val="宋体"/>
      <charset val="134"/>
      <scheme val="minor"/>
    </font>
    <font>
      <sz val="10"/>
      <color theme="1"/>
      <name val="仿宋"/>
      <family val="3"/>
      <charset val="134"/>
    </font>
    <font>
      <sz val="10"/>
      <color theme="1"/>
      <name val="宋体"/>
      <charset val="134"/>
      <scheme val="minor"/>
    </font>
    <font>
      <sz val="10"/>
      <color theme="1"/>
      <name val="仿宋_GB2312"/>
      <family val="3"/>
      <charset val="134"/>
    </font>
    <font>
      <b/>
      <sz val="16"/>
      <name val="宋体"/>
      <charset val="134"/>
      <scheme val="major"/>
    </font>
    <font>
      <b/>
      <sz val="16"/>
      <color theme="1"/>
      <name val="宋体"/>
      <charset val="134"/>
      <scheme val="maj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2">
    <xf numFmtId="0" fontId="0"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4" fillId="0" borderId="0"/>
    <xf numFmtId="0" fontId="14" fillId="0" borderId="0"/>
    <xf numFmtId="0" fontId="14" fillId="0" borderId="0"/>
    <xf numFmtId="0" fontId="14"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4" fillId="0" borderId="0"/>
    <xf numFmtId="0" fontId="14" fillId="0" borderId="0"/>
    <xf numFmtId="0" fontId="21" fillId="0" borderId="0">
      <alignment vertical="center"/>
    </xf>
  </cellStyleXfs>
  <cellXfs count="120">
    <xf numFmtId="0" fontId="0" fillId="0" borderId="0" xfId="0">
      <alignment vertical="center"/>
    </xf>
    <xf numFmtId="178" fontId="1" fillId="0" borderId="2"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xf>
    <xf numFmtId="178" fontId="3" fillId="0" borderId="0" xfId="0" applyNumberFormat="1" applyFont="1" applyFill="1">
      <alignment vertical="center"/>
    </xf>
    <xf numFmtId="178" fontId="4" fillId="0" borderId="0" xfId="0" applyNumberFormat="1" applyFont="1" applyFill="1" applyAlignment="1">
      <alignment horizontal="center" vertical="center"/>
    </xf>
    <xf numFmtId="0" fontId="22" fillId="0" borderId="0" xfId="0" applyFont="1">
      <alignment vertical="center"/>
    </xf>
    <xf numFmtId="0" fontId="23" fillId="0" borderId="0" xfId="0" applyFont="1">
      <alignment vertical="center"/>
    </xf>
    <xf numFmtId="0" fontId="24" fillId="0" borderId="2" xfId="0" applyFont="1" applyBorder="1" applyAlignment="1">
      <alignment horizontal="center" vertical="center" wrapText="1"/>
    </xf>
    <xf numFmtId="0" fontId="25" fillId="0" borderId="4" xfId="0" applyFont="1" applyBorder="1" applyAlignment="1">
      <alignment horizontal="center" vertical="center" wrapText="1"/>
    </xf>
    <xf numFmtId="177" fontId="24" fillId="0" borderId="2" xfId="0" applyNumberFormat="1" applyFont="1" applyBorder="1" applyAlignment="1">
      <alignment horizontal="center" vertical="center"/>
    </xf>
    <xf numFmtId="177" fontId="25" fillId="0" borderId="2" xfId="0" applyNumberFormat="1" applyFont="1" applyBorder="1" applyAlignment="1">
      <alignment horizontal="center" vertical="center"/>
    </xf>
    <xf numFmtId="177" fontId="26" fillId="0" borderId="2" xfId="0" applyNumberFormat="1" applyFont="1" applyBorder="1" applyAlignment="1">
      <alignment horizontal="center" vertical="center" wrapText="1"/>
    </xf>
    <xf numFmtId="0" fontId="24" fillId="0" borderId="2" xfId="0" applyFont="1" applyBorder="1" applyAlignment="1">
      <alignment horizontal="center" vertical="center"/>
    </xf>
    <xf numFmtId="176" fontId="24" fillId="0" borderId="2" xfId="0" applyNumberFormat="1" applyFont="1" applyBorder="1" applyAlignment="1">
      <alignment horizontal="center" vertical="center"/>
    </xf>
    <xf numFmtId="9" fontId="22" fillId="0" borderId="3" xfId="1" applyFont="1" applyBorder="1" applyAlignment="1">
      <alignment horizontal="center" vertical="center"/>
    </xf>
    <xf numFmtId="177" fontId="27" fillId="0" borderId="0"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ont="1" applyAlignment="1">
      <alignment vertical="center" wrapText="1"/>
    </xf>
    <xf numFmtId="0" fontId="28" fillId="0" borderId="0" xfId="0" applyFont="1" applyFill="1">
      <alignment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28" fillId="0" borderId="2" xfId="0" applyFont="1" applyFill="1" applyBorder="1" applyAlignment="1">
      <alignment horizontal="center" vertical="center"/>
    </xf>
    <xf numFmtId="0" fontId="0" fillId="0" borderId="0" xfId="0" applyFont="1">
      <alignment vertical="center"/>
    </xf>
    <xf numFmtId="0" fontId="24" fillId="0" borderId="5"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5" xfId="0" applyFont="1" applyBorder="1" applyAlignment="1">
      <alignment horizontal="center" vertical="center"/>
    </xf>
    <xf numFmtId="9" fontId="22" fillId="0" borderId="6" xfId="1" applyFont="1" applyBorder="1" applyAlignment="1">
      <alignment horizontal="center" vertical="center"/>
    </xf>
    <xf numFmtId="0" fontId="29" fillId="0" borderId="0" xfId="0" applyFont="1" applyFill="1">
      <alignment vertical="center"/>
    </xf>
    <xf numFmtId="0" fontId="0" fillId="0" borderId="0" xfId="0" applyFill="1">
      <alignment vertical="center"/>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0" fillId="0" borderId="2" xfId="0" applyFont="1" applyFill="1" applyBorder="1">
      <alignment vertical="center"/>
    </xf>
    <xf numFmtId="0" fontId="30" fillId="0" borderId="2"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 xfId="0" applyFont="1" applyFill="1" applyBorder="1">
      <alignment vertical="center"/>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8" fontId="3" fillId="0" borderId="0" xfId="0" applyNumberFormat="1" applyFont="1" applyFill="1" applyBorder="1" applyAlignment="1">
      <alignment vertical="center" wrapText="1"/>
    </xf>
    <xf numFmtId="178" fontId="4" fillId="0" borderId="0"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178" fontId="1" fillId="2"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178" fontId="2" fillId="0" borderId="3"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2" fillId="0" borderId="9" xfId="0" applyFont="1" applyFill="1" applyBorder="1" applyAlignment="1">
      <alignment horizontal="left" vertical="center" wrapText="1"/>
    </xf>
    <xf numFmtId="178" fontId="1"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178" fontId="32" fillId="0" borderId="2" xfId="0" applyNumberFormat="1" applyFont="1" applyFill="1" applyBorder="1" applyAlignment="1">
      <alignment horizontal="center" vertical="center" wrapText="1"/>
    </xf>
    <xf numFmtId="178" fontId="32" fillId="0" borderId="9" xfId="0"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178" fontId="12" fillId="0" borderId="13" xfId="0" applyNumberFormat="1" applyFont="1" applyFill="1" applyBorder="1" applyAlignment="1">
      <alignment horizontal="center" vertical="center" wrapText="1"/>
    </xf>
    <xf numFmtId="178" fontId="12" fillId="0" borderId="8"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9" fillId="0" borderId="0" xfId="0" applyFont="1" applyFill="1" applyAlignment="1">
      <alignment horizontal="left" vertical="center" wrapText="1"/>
    </xf>
    <xf numFmtId="0" fontId="33" fillId="0" borderId="0" xfId="0" applyFont="1" applyFill="1" applyBorder="1" applyAlignment="1">
      <alignment horizontal="center" vertical="center" wrapText="1"/>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78" fontId="12" fillId="0" borderId="12"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2" xfId="0" applyFont="1" applyBorder="1" applyAlignment="1">
      <alignment horizontal="justify" vertical="center" wrapText="1"/>
    </xf>
    <xf numFmtId="0" fontId="24" fillId="0" borderId="2" xfId="0" applyFont="1" applyBorder="1" applyAlignment="1">
      <alignment horizontal="center" vertical="center"/>
    </xf>
    <xf numFmtId="0" fontId="25" fillId="0" borderId="2" xfId="0" applyFont="1" applyBorder="1" applyAlignment="1">
      <alignment horizontal="left" vertical="center" wrapText="1"/>
    </xf>
    <xf numFmtId="0" fontId="34" fillId="0" borderId="0" xfId="0" applyFont="1" applyBorder="1" applyAlignment="1">
      <alignment horizontal="center" vertical="center"/>
    </xf>
    <xf numFmtId="0" fontId="24" fillId="0" borderId="15" xfId="0" applyFont="1" applyBorder="1" applyAlignment="1">
      <alignment horizontal="center" vertical="center" wrapText="1"/>
    </xf>
    <xf numFmtId="0" fontId="24" fillId="0" borderId="5" xfId="0" applyFont="1" applyBorder="1" applyAlignment="1">
      <alignment horizontal="center" vertical="center" wrapText="1"/>
    </xf>
  </cellXfs>
  <cellStyles count="32">
    <cellStyle name="百分比" xfId="1" builtinId="5"/>
    <cellStyle name="百分比 2" xfId="2"/>
    <cellStyle name="百分比 2 2" xfId="3"/>
    <cellStyle name="百分比 2 3" xfId="4"/>
    <cellStyle name="百分比 3" xfId="5"/>
    <cellStyle name="百分比 4" xfId="6"/>
    <cellStyle name="标题 3 2 2 2 2" xfId="7"/>
    <cellStyle name="标题 3 2 2 2 2 2" xfId="8"/>
    <cellStyle name="常规" xfId="0" builtinId="0"/>
    <cellStyle name="常规 10 2" xfId="9"/>
    <cellStyle name="常规 10 2 2" xfId="10"/>
    <cellStyle name="常规 10 2 2 2" xfId="11"/>
    <cellStyle name="常规 10 2 3" xfId="12"/>
    <cellStyle name="常规 2" xfId="13"/>
    <cellStyle name="常规 2 2" xfId="14"/>
    <cellStyle name="常规 2 2 2" xfId="15"/>
    <cellStyle name="常规 2 2 3" xfId="16"/>
    <cellStyle name="常规 2 3" xfId="17"/>
    <cellStyle name="常规 2 4" xfId="18"/>
    <cellStyle name="常规 21" xfId="19"/>
    <cellStyle name="常规 21 2" xfId="20"/>
    <cellStyle name="常规 21 2 2" xfId="21"/>
    <cellStyle name="常规 21 2 3" xfId="22"/>
    <cellStyle name="常规 21 3" xfId="23"/>
    <cellStyle name="常规 21 4" xfId="24"/>
    <cellStyle name="常规 3" xfId="25"/>
    <cellStyle name="常规 3 2" xfId="26"/>
    <cellStyle name="常规 3 3" xfId="27"/>
    <cellStyle name="常规 4" xfId="28"/>
    <cellStyle name="常规 5" xfId="29"/>
    <cellStyle name="常规 5 2" xfId="30"/>
    <cellStyle name="常规 6"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tabSelected="1" zoomScale="60" zoomScaleNormal="100" workbookViewId="0">
      <selection activeCell="H169" sqref="H169"/>
    </sheetView>
  </sheetViews>
  <sheetFormatPr defaultRowHeight="13.5" x14ac:dyDescent="0.15"/>
  <cols>
    <col min="1" max="1" width="5.875" customWidth="1"/>
    <col min="2" max="2" width="20.625" customWidth="1"/>
    <col min="4" max="4" width="0" hidden="1" customWidth="1"/>
    <col min="5" max="5" width="80.625" customWidth="1"/>
    <col min="6" max="10" width="12.625" customWidth="1"/>
    <col min="11" max="11" width="13.25" customWidth="1"/>
  </cols>
  <sheetData>
    <row r="1" spans="1:11" ht="15" x14ac:dyDescent="0.15">
      <c r="A1" s="88" t="s">
        <v>0</v>
      </c>
      <c r="B1" s="88"/>
      <c r="C1" s="47"/>
      <c r="D1" s="47"/>
      <c r="E1" s="48"/>
      <c r="F1" s="49"/>
      <c r="G1" s="50"/>
      <c r="H1" s="50"/>
      <c r="I1" s="50"/>
      <c r="J1" s="50"/>
      <c r="K1" s="17"/>
    </row>
    <row r="2" spans="1:11" ht="21" thickBot="1" x14ac:dyDescent="0.2">
      <c r="A2" s="89" t="s">
        <v>493</v>
      </c>
      <c r="B2" s="90"/>
      <c r="C2" s="91"/>
      <c r="D2" s="91"/>
      <c r="E2" s="91"/>
      <c r="F2" s="91"/>
      <c r="G2" s="91"/>
      <c r="H2" s="91"/>
      <c r="I2" s="91"/>
      <c r="J2" s="91"/>
      <c r="K2" s="89"/>
    </row>
    <row r="3" spans="1:11" x14ac:dyDescent="0.15">
      <c r="A3" s="92" t="s">
        <v>1</v>
      </c>
      <c r="B3" s="94" t="s">
        <v>2</v>
      </c>
      <c r="C3" s="95" t="s">
        <v>3</v>
      </c>
      <c r="D3" s="96" t="s">
        <v>4</v>
      </c>
      <c r="E3" s="95" t="s">
        <v>5</v>
      </c>
      <c r="F3" s="98" t="s">
        <v>6</v>
      </c>
      <c r="G3" s="98" t="s">
        <v>7</v>
      </c>
      <c r="H3" s="98"/>
      <c r="I3" s="98"/>
      <c r="J3" s="85" t="s">
        <v>459</v>
      </c>
      <c r="K3" s="100" t="s">
        <v>8</v>
      </c>
    </row>
    <row r="4" spans="1:11" x14ac:dyDescent="0.15">
      <c r="A4" s="93"/>
      <c r="B4" s="80"/>
      <c r="C4" s="87"/>
      <c r="D4" s="97"/>
      <c r="E4" s="87"/>
      <c r="F4" s="99"/>
      <c r="G4" s="51" t="s">
        <v>9</v>
      </c>
      <c r="H4" s="51" t="s">
        <v>10</v>
      </c>
      <c r="I4" s="51" t="s">
        <v>11</v>
      </c>
      <c r="J4" s="86"/>
      <c r="K4" s="101"/>
    </row>
    <row r="5" spans="1:11" x14ac:dyDescent="0.15">
      <c r="A5" s="79" t="s">
        <v>12</v>
      </c>
      <c r="B5" s="80"/>
      <c r="C5" s="80"/>
      <c r="D5" s="80"/>
      <c r="E5" s="80"/>
      <c r="F5" s="80"/>
      <c r="G5" s="80"/>
      <c r="H5" s="80"/>
      <c r="I5" s="80"/>
      <c r="J5" s="68"/>
      <c r="K5" s="58"/>
    </row>
    <row r="6" spans="1:11" x14ac:dyDescent="0.15">
      <c r="A6" s="79" t="s">
        <v>13</v>
      </c>
      <c r="B6" s="80"/>
      <c r="C6" s="87"/>
      <c r="D6" s="80"/>
      <c r="E6" s="80"/>
      <c r="F6" s="80"/>
      <c r="G6" s="80"/>
      <c r="H6" s="80"/>
      <c r="I6" s="80"/>
      <c r="J6" s="68"/>
      <c r="K6" s="58"/>
    </row>
    <row r="7" spans="1:11" ht="24" x14ac:dyDescent="0.15">
      <c r="A7" s="52">
        <v>1</v>
      </c>
      <c r="B7" s="53" t="s">
        <v>14</v>
      </c>
      <c r="C7" s="54" t="s">
        <v>15</v>
      </c>
      <c r="D7" s="54" t="s">
        <v>16</v>
      </c>
      <c r="E7" s="53" t="s">
        <v>468</v>
      </c>
      <c r="F7" s="2">
        <f t="shared" ref="F7:F23" si="0">G7+H7+I7</f>
        <v>230000</v>
      </c>
      <c r="G7" s="2">
        <v>150000</v>
      </c>
      <c r="H7" s="2">
        <v>80000</v>
      </c>
      <c r="I7" s="2">
        <v>0</v>
      </c>
      <c r="J7" s="74" t="s">
        <v>488</v>
      </c>
      <c r="K7" s="59"/>
    </row>
    <row r="8" spans="1:11" ht="24" x14ac:dyDescent="0.15">
      <c r="A8" s="52">
        <v>2</v>
      </c>
      <c r="B8" s="53" t="s">
        <v>457</v>
      </c>
      <c r="C8" s="72" t="s">
        <v>467</v>
      </c>
      <c r="D8" s="72"/>
      <c r="E8" s="71" t="s">
        <v>469</v>
      </c>
      <c r="F8" s="73">
        <f t="shared" si="0"/>
        <v>240000</v>
      </c>
      <c r="G8" s="73">
        <v>60000</v>
      </c>
      <c r="H8" s="73">
        <v>140000</v>
      </c>
      <c r="I8" s="73">
        <v>40000</v>
      </c>
      <c r="J8" s="74" t="s">
        <v>472</v>
      </c>
      <c r="K8" s="59"/>
    </row>
    <row r="9" spans="1:11" ht="22.5" customHeight="1" x14ac:dyDescent="0.15">
      <c r="A9" s="52">
        <v>3</v>
      </c>
      <c r="B9" s="53" t="s">
        <v>461</v>
      </c>
      <c r="C9" s="72" t="s">
        <v>470</v>
      </c>
      <c r="D9" s="72"/>
      <c r="E9" s="71" t="s">
        <v>471</v>
      </c>
      <c r="F9" s="73">
        <f t="shared" si="0"/>
        <v>1876000</v>
      </c>
      <c r="G9" s="73">
        <v>176000</v>
      </c>
      <c r="H9" s="73">
        <v>850000</v>
      </c>
      <c r="I9" s="73">
        <v>850000</v>
      </c>
      <c r="J9" s="74" t="s">
        <v>475</v>
      </c>
      <c r="K9" s="59"/>
    </row>
    <row r="10" spans="1:11" ht="24" x14ac:dyDescent="0.15">
      <c r="A10" s="52">
        <v>4</v>
      </c>
      <c r="B10" s="53" t="s">
        <v>458</v>
      </c>
      <c r="C10" s="72" t="s">
        <v>470</v>
      </c>
      <c r="D10" s="72"/>
      <c r="E10" s="71" t="s">
        <v>474</v>
      </c>
      <c r="F10" s="73">
        <f t="shared" si="0"/>
        <v>277000</v>
      </c>
      <c r="G10" s="73">
        <v>65000</v>
      </c>
      <c r="H10" s="73">
        <v>98000</v>
      </c>
      <c r="I10" s="73">
        <v>114000</v>
      </c>
      <c r="J10" s="74" t="s">
        <v>473</v>
      </c>
      <c r="K10" s="59"/>
    </row>
    <row r="11" spans="1:11" ht="25.5" customHeight="1" x14ac:dyDescent="0.15">
      <c r="A11" s="52">
        <v>5</v>
      </c>
      <c r="B11" s="53" t="s">
        <v>460</v>
      </c>
      <c r="C11" s="72" t="s">
        <v>477</v>
      </c>
      <c r="D11" s="72"/>
      <c r="E11" s="71" t="s">
        <v>476</v>
      </c>
      <c r="F11" s="73">
        <f t="shared" si="0"/>
        <v>321000</v>
      </c>
      <c r="G11" s="73">
        <v>65000</v>
      </c>
      <c r="H11" s="73">
        <v>217000</v>
      </c>
      <c r="I11" s="73">
        <v>39000</v>
      </c>
      <c r="J11" s="74" t="s">
        <v>475</v>
      </c>
      <c r="K11" s="59"/>
    </row>
    <row r="12" spans="1:11" ht="24" x14ac:dyDescent="0.15">
      <c r="A12" s="52">
        <v>6</v>
      </c>
      <c r="B12" s="53" t="s">
        <v>491</v>
      </c>
      <c r="C12" s="72" t="s">
        <v>478</v>
      </c>
      <c r="D12" s="72"/>
      <c r="E12" s="71" t="s">
        <v>479</v>
      </c>
      <c r="F12" s="73">
        <f t="shared" si="0"/>
        <v>240000</v>
      </c>
      <c r="G12" s="73">
        <v>15000</v>
      </c>
      <c r="H12" s="73">
        <v>60000</v>
      </c>
      <c r="I12" s="73">
        <v>165000</v>
      </c>
      <c r="J12" s="74" t="s">
        <v>485</v>
      </c>
      <c r="K12" s="59"/>
    </row>
    <row r="13" spans="1:11" ht="23.25" customHeight="1" x14ac:dyDescent="0.15">
      <c r="A13" s="52">
        <v>7</v>
      </c>
      <c r="B13" s="53" t="s">
        <v>462</v>
      </c>
      <c r="C13" s="72" t="s">
        <v>480</v>
      </c>
      <c r="D13" s="72"/>
      <c r="E13" s="71" t="s">
        <v>482</v>
      </c>
      <c r="F13" s="73">
        <f t="shared" si="0"/>
        <v>5000</v>
      </c>
      <c r="G13" s="73">
        <v>0</v>
      </c>
      <c r="H13" s="73">
        <v>0</v>
      </c>
      <c r="I13" s="73">
        <v>5000</v>
      </c>
      <c r="J13" s="74" t="s">
        <v>481</v>
      </c>
      <c r="K13" s="59"/>
    </row>
    <row r="14" spans="1:11" ht="36" x14ac:dyDescent="0.15">
      <c r="A14" s="52">
        <v>8</v>
      </c>
      <c r="B14" s="53" t="s">
        <v>463</v>
      </c>
      <c r="C14" s="72" t="s">
        <v>464</v>
      </c>
      <c r="D14" s="72"/>
      <c r="E14" s="71" t="s">
        <v>465</v>
      </c>
      <c r="F14" s="73">
        <f t="shared" si="0"/>
        <v>25000</v>
      </c>
      <c r="G14" s="73">
        <v>15000</v>
      </c>
      <c r="H14" s="73">
        <v>5000</v>
      </c>
      <c r="I14" s="73">
        <v>5000</v>
      </c>
      <c r="J14" s="74" t="s">
        <v>466</v>
      </c>
      <c r="K14" s="59"/>
    </row>
    <row r="15" spans="1:11" ht="24" x14ac:dyDescent="0.15">
      <c r="A15" s="52">
        <v>9</v>
      </c>
      <c r="B15" s="71" t="s">
        <v>483</v>
      </c>
      <c r="C15" s="72" t="s">
        <v>484</v>
      </c>
      <c r="D15" s="72"/>
      <c r="E15" s="75" t="s">
        <v>492</v>
      </c>
      <c r="F15" s="73">
        <f t="shared" si="0"/>
        <v>5000</v>
      </c>
      <c r="G15" s="73">
        <v>0</v>
      </c>
      <c r="H15" s="73">
        <v>0</v>
      </c>
      <c r="I15" s="73">
        <v>5000</v>
      </c>
      <c r="J15" s="74" t="s">
        <v>486</v>
      </c>
      <c r="K15" s="59"/>
    </row>
    <row r="16" spans="1:11" ht="24" x14ac:dyDescent="0.15">
      <c r="A16" s="52">
        <v>10</v>
      </c>
      <c r="B16" s="53" t="s">
        <v>17</v>
      </c>
      <c r="C16" s="54" t="s">
        <v>18</v>
      </c>
      <c r="D16" s="54" t="s">
        <v>16</v>
      </c>
      <c r="E16" s="53" t="s">
        <v>19</v>
      </c>
      <c r="F16" s="2">
        <f t="shared" si="0"/>
        <v>9600</v>
      </c>
      <c r="G16" s="2">
        <v>4600</v>
      </c>
      <c r="H16" s="2">
        <v>3000</v>
      </c>
      <c r="I16" s="2">
        <v>2000</v>
      </c>
      <c r="J16" s="74" t="s">
        <v>486</v>
      </c>
      <c r="K16" s="59"/>
    </row>
    <row r="17" spans="1:11" ht="24" x14ac:dyDescent="0.15">
      <c r="A17" s="52">
        <v>11</v>
      </c>
      <c r="B17" s="53" t="s">
        <v>20</v>
      </c>
      <c r="C17" s="54" t="s">
        <v>21</v>
      </c>
      <c r="D17" s="54" t="s">
        <v>16</v>
      </c>
      <c r="E17" s="53" t="s">
        <v>22</v>
      </c>
      <c r="F17" s="2">
        <f t="shared" si="0"/>
        <v>9600</v>
      </c>
      <c r="G17" s="2">
        <v>0</v>
      </c>
      <c r="H17" s="2">
        <v>3600</v>
      </c>
      <c r="I17" s="2">
        <v>6000</v>
      </c>
      <c r="J17" s="74" t="s">
        <v>486</v>
      </c>
      <c r="K17" s="59"/>
    </row>
    <row r="18" spans="1:11" ht="24" x14ac:dyDescent="0.15">
      <c r="A18" s="52">
        <v>12</v>
      </c>
      <c r="B18" s="53" t="s">
        <v>23</v>
      </c>
      <c r="C18" s="54" t="s">
        <v>24</v>
      </c>
      <c r="D18" s="54" t="s">
        <v>16</v>
      </c>
      <c r="E18" s="53" t="s">
        <v>25</v>
      </c>
      <c r="F18" s="2">
        <f t="shared" si="0"/>
        <v>5000</v>
      </c>
      <c r="G18" s="2">
        <v>0</v>
      </c>
      <c r="H18" s="2">
        <v>2000</v>
      </c>
      <c r="I18" s="2">
        <v>3000</v>
      </c>
      <c r="J18" s="74" t="s">
        <v>486</v>
      </c>
      <c r="K18" s="59"/>
    </row>
    <row r="19" spans="1:11" ht="24" x14ac:dyDescent="0.15">
      <c r="A19" s="52">
        <v>13</v>
      </c>
      <c r="B19" s="53" t="s">
        <v>26</v>
      </c>
      <c r="C19" s="54" t="s">
        <v>27</v>
      </c>
      <c r="D19" s="54" t="s">
        <v>16</v>
      </c>
      <c r="E19" s="53" t="s">
        <v>28</v>
      </c>
      <c r="F19" s="2">
        <f t="shared" si="0"/>
        <v>5000</v>
      </c>
      <c r="G19" s="2">
        <v>0</v>
      </c>
      <c r="H19" s="2">
        <v>2000</v>
      </c>
      <c r="I19" s="2">
        <v>3000</v>
      </c>
      <c r="J19" s="74" t="s">
        <v>486</v>
      </c>
      <c r="K19" s="59"/>
    </row>
    <row r="20" spans="1:11" ht="72" x14ac:dyDescent="0.15">
      <c r="A20" s="52">
        <v>14</v>
      </c>
      <c r="B20" s="53" t="s">
        <v>29</v>
      </c>
      <c r="C20" s="54" t="s">
        <v>30</v>
      </c>
      <c r="D20" s="54" t="s">
        <v>16</v>
      </c>
      <c r="E20" s="53" t="s">
        <v>31</v>
      </c>
      <c r="F20" s="2">
        <f t="shared" si="0"/>
        <v>249</v>
      </c>
      <c r="G20" s="2">
        <v>249</v>
      </c>
      <c r="H20" s="2">
        <v>0</v>
      </c>
      <c r="I20" s="2">
        <v>0</v>
      </c>
      <c r="J20" s="74" t="s">
        <v>486</v>
      </c>
      <c r="K20" s="59"/>
    </row>
    <row r="21" spans="1:11" ht="72" x14ac:dyDescent="0.15">
      <c r="A21" s="52">
        <v>15</v>
      </c>
      <c r="B21" s="53" t="s">
        <v>32</v>
      </c>
      <c r="C21" s="54" t="s">
        <v>30</v>
      </c>
      <c r="D21" s="54" t="s">
        <v>16</v>
      </c>
      <c r="E21" s="53" t="s">
        <v>33</v>
      </c>
      <c r="F21" s="2">
        <f t="shared" si="0"/>
        <v>3574</v>
      </c>
      <c r="G21" s="2">
        <v>2800</v>
      </c>
      <c r="H21" s="2">
        <v>774</v>
      </c>
      <c r="I21" s="2">
        <v>0</v>
      </c>
      <c r="J21" s="74" t="s">
        <v>486</v>
      </c>
      <c r="K21" s="59"/>
    </row>
    <row r="22" spans="1:11" ht="324" x14ac:dyDescent="0.15">
      <c r="A22" s="52">
        <v>16</v>
      </c>
      <c r="B22" s="53" t="s">
        <v>34</v>
      </c>
      <c r="C22" s="54" t="s">
        <v>30</v>
      </c>
      <c r="D22" s="54" t="s">
        <v>16</v>
      </c>
      <c r="E22" s="53" t="s">
        <v>35</v>
      </c>
      <c r="F22" s="2">
        <f t="shared" si="0"/>
        <v>256</v>
      </c>
      <c r="G22" s="2">
        <v>256</v>
      </c>
      <c r="H22" s="2">
        <v>0</v>
      </c>
      <c r="I22" s="2">
        <v>0</v>
      </c>
      <c r="J22" s="74" t="s">
        <v>486</v>
      </c>
      <c r="K22" s="59"/>
    </row>
    <row r="23" spans="1:11" x14ac:dyDescent="0.15">
      <c r="A23" s="76" t="s">
        <v>36</v>
      </c>
      <c r="B23" s="77"/>
      <c r="C23" s="78"/>
      <c r="D23" s="54"/>
      <c r="E23" s="53"/>
      <c r="F23" s="2">
        <f t="shared" si="0"/>
        <v>3252279</v>
      </c>
      <c r="G23" s="2">
        <f>SUM(G7:G22)</f>
        <v>553905</v>
      </c>
      <c r="H23" s="2">
        <f>SUM(H7:H22)</f>
        <v>1461374</v>
      </c>
      <c r="I23" s="2">
        <f>SUM(I7:I22)</f>
        <v>1237000</v>
      </c>
      <c r="J23" s="69"/>
      <c r="K23" s="59"/>
    </row>
    <row r="24" spans="1:11" x14ac:dyDescent="0.15">
      <c r="A24" s="79" t="s">
        <v>37</v>
      </c>
      <c r="B24" s="80"/>
      <c r="C24" s="87"/>
      <c r="D24" s="80"/>
      <c r="E24" s="80"/>
      <c r="F24" s="80"/>
      <c r="G24" s="80"/>
      <c r="H24" s="80"/>
      <c r="I24" s="80"/>
      <c r="J24" s="68"/>
      <c r="K24" s="58"/>
    </row>
    <row r="25" spans="1:11" x14ac:dyDescent="0.15">
      <c r="A25" s="52">
        <v>1</v>
      </c>
      <c r="B25" s="53" t="s">
        <v>38</v>
      </c>
      <c r="C25" s="54" t="s">
        <v>39</v>
      </c>
      <c r="D25" s="53"/>
      <c r="E25" s="53" t="s">
        <v>40</v>
      </c>
      <c r="F25" s="2">
        <f>G25+H25+I25</f>
        <v>90000</v>
      </c>
      <c r="G25" s="2">
        <v>80000</v>
      </c>
      <c r="H25" s="2">
        <v>10000</v>
      </c>
      <c r="I25" s="2"/>
      <c r="J25" s="69" t="s">
        <v>487</v>
      </c>
      <c r="K25" s="58"/>
    </row>
    <row r="26" spans="1:11" ht="24" x14ac:dyDescent="0.15">
      <c r="A26" s="52">
        <v>2</v>
      </c>
      <c r="B26" s="53" t="s">
        <v>41</v>
      </c>
      <c r="C26" s="54" t="s">
        <v>42</v>
      </c>
      <c r="D26" s="53" t="s">
        <v>43</v>
      </c>
      <c r="E26" s="53" t="s">
        <v>44</v>
      </c>
      <c r="F26" s="2">
        <f t="shared" ref="F26:F70" si="1">G26+H26+I26</f>
        <v>1539</v>
      </c>
      <c r="G26" s="2">
        <v>1539</v>
      </c>
      <c r="H26" s="2">
        <v>0</v>
      </c>
      <c r="I26" s="2">
        <v>0</v>
      </c>
      <c r="J26" s="69" t="s">
        <v>486</v>
      </c>
      <c r="K26" s="58"/>
    </row>
    <row r="27" spans="1:11" ht="24" x14ac:dyDescent="0.15">
      <c r="A27" s="52">
        <v>3</v>
      </c>
      <c r="B27" s="53" t="s">
        <v>45</v>
      </c>
      <c r="C27" s="54" t="s">
        <v>27</v>
      </c>
      <c r="D27" s="54" t="s">
        <v>43</v>
      </c>
      <c r="E27" s="53" t="s">
        <v>46</v>
      </c>
      <c r="F27" s="2">
        <f t="shared" si="1"/>
        <v>14213</v>
      </c>
      <c r="G27" s="2">
        <v>14213</v>
      </c>
      <c r="H27" s="2">
        <v>0</v>
      </c>
      <c r="I27" s="2">
        <v>0</v>
      </c>
      <c r="J27" s="69" t="s">
        <v>486</v>
      </c>
      <c r="K27" s="58"/>
    </row>
    <row r="28" spans="1:11" ht="24" x14ac:dyDescent="0.15">
      <c r="A28" s="52">
        <v>4</v>
      </c>
      <c r="B28" s="53" t="s">
        <v>47</v>
      </c>
      <c r="C28" s="54" t="s">
        <v>27</v>
      </c>
      <c r="D28" s="54" t="s">
        <v>43</v>
      </c>
      <c r="E28" s="53" t="s">
        <v>48</v>
      </c>
      <c r="F28" s="2">
        <f t="shared" si="1"/>
        <v>14955</v>
      </c>
      <c r="G28" s="2">
        <v>14955</v>
      </c>
      <c r="H28" s="2">
        <v>0</v>
      </c>
      <c r="I28" s="2">
        <v>0</v>
      </c>
      <c r="J28" s="69" t="s">
        <v>486</v>
      </c>
      <c r="K28" s="58"/>
    </row>
    <row r="29" spans="1:11" ht="24" x14ac:dyDescent="0.15">
      <c r="A29" s="52">
        <v>5</v>
      </c>
      <c r="B29" s="53" t="s">
        <v>49</v>
      </c>
      <c r="C29" s="54" t="s">
        <v>50</v>
      </c>
      <c r="D29" s="54" t="s">
        <v>43</v>
      </c>
      <c r="E29" s="53" t="s">
        <v>51</v>
      </c>
      <c r="F29" s="2">
        <f t="shared" si="1"/>
        <v>9119</v>
      </c>
      <c r="G29" s="2">
        <v>9119</v>
      </c>
      <c r="H29" s="2">
        <v>0</v>
      </c>
      <c r="I29" s="2">
        <v>0</v>
      </c>
      <c r="J29" s="69" t="s">
        <v>486</v>
      </c>
      <c r="K29" s="58"/>
    </row>
    <row r="30" spans="1:11" ht="24" x14ac:dyDescent="0.15">
      <c r="A30" s="52">
        <v>6</v>
      </c>
      <c r="B30" s="53" t="s">
        <v>52</v>
      </c>
      <c r="C30" s="54" t="s">
        <v>53</v>
      </c>
      <c r="D30" s="54" t="s">
        <v>43</v>
      </c>
      <c r="E30" s="53" t="s">
        <v>54</v>
      </c>
      <c r="F30" s="2">
        <f t="shared" si="1"/>
        <v>1402</v>
      </c>
      <c r="G30" s="2">
        <v>1402</v>
      </c>
      <c r="H30" s="2">
        <v>0</v>
      </c>
      <c r="I30" s="2">
        <v>0</v>
      </c>
      <c r="J30" s="69" t="s">
        <v>486</v>
      </c>
      <c r="K30" s="58"/>
    </row>
    <row r="31" spans="1:11" ht="24" x14ac:dyDescent="0.15">
      <c r="A31" s="52">
        <v>7</v>
      </c>
      <c r="B31" s="53" t="s">
        <v>55</v>
      </c>
      <c r="C31" s="54" t="s">
        <v>56</v>
      </c>
      <c r="D31" s="54" t="s">
        <v>43</v>
      </c>
      <c r="E31" s="53" t="s">
        <v>57</v>
      </c>
      <c r="F31" s="2">
        <f t="shared" si="1"/>
        <v>15050</v>
      </c>
      <c r="G31" s="2">
        <f>120*62+4038+3572</f>
        <v>15050</v>
      </c>
      <c r="H31" s="2">
        <v>0</v>
      </c>
      <c r="I31" s="2">
        <v>0</v>
      </c>
      <c r="J31" s="69" t="s">
        <v>486</v>
      </c>
      <c r="K31" s="58"/>
    </row>
    <row r="32" spans="1:11" ht="24.75" x14ac:dyDescent="0.15">
      <c r="A32" s="52">
        <v>8</v>
      </c>
      <c r="B32" s="55" t="s">
        <v>58</v>
      </c>
      <c r="C32" s="54" t="s">
        <v>59</v>
      </c>
      <c r="D32" s="54" t="s">
        <v>43</v>
      </c>
      <c r="E32" s="53" t="s">
        <v>60</v>
      </c>
      <c r="F32" s="2">
        <f t="shared" si="1"/>
        <v>11120</v>
      </c>
      <c r="G32" s="2">
        <v>4448</v>
      </c>
      <c r="H32" s="2">
        <v>6672</v>
      </c>
      <c r="I32" s="2">
        <v>0</v>
      </c>
      <c r="J32" s="69" t="s">
        <v>486</v>
      </c>
      <c r="K32" s="58"/>
    </row>
    <row r="33" spans="1:11" ht="24" x14ac:dyDescent="0.15">
      <c r="A33" s="52">
        <v>9</v>
      </c>
      <c r="B33" s="53" t="s">
        <v>61</v>
      </c>
      <c r="C33" s="54" t="s">
        <v>27</v>
      </c>
      <c r="D33" s="54" t="s">
        <v>43</v>
      </c>
      <c r="E33" s="53" t="s">
        <v>62</v>
      </c>
      <c r="F33" s="2">
        <f t="shared" si="1"/>
        <v>100</v>
      </c>
      <c r="G33" s="2">
        <v>0</v>
      </c>
      <c r="H33" s="2">
        <v>100</v>
      </c>
      <c r="I33" s="2">
        <v>0</v>
      </c>
      <c r="J33" s="69" t="s">
        <v>486</v>
      </c>
      <c r="K33" s="58"/>
    </row>
    <row r="34" spans="1:11" ht="24" x14ac:dyDescent="0.15">
      <c r="A34" s="52">
        <v>10</v>
      </c>
      <c r="B34" s="53" t="s">
        <v>63</v>
      </c>
      <c r="C34" s="54" t="s">
        <v>27</v>
      </c>
      <c r="D34" s="54" t="s">
        <v>43</v>
      </c>
      <c r="E34" s="53" t="s">
        <v>64</v>
      </c>
      <c r="F34" s="2">
        <f t="shared" si="1"/>
        <v>2300</v>
      </c>
      <c r="G34" s="2">
        <v>0</v>
      </c>
      <c r="H34" s="2">
        <v>2300</v>
      </c>
      <c r="I34" s="2">
        <v>0</v>
      </c>
      <c r="J34" s="69" t="s">
        <v>486</v>
      </c>
      <c r="K34" s="58"/>
    </row>
    <row r="35" spans="1:11" ht="24" x14ac:dyDescent="0.15">
      <c r="A35" s="52">
        <v>11</v>
      </c>
      <c r="B35" s="53" t="s">
        <v>65</v>
      </c>
      <c r="C35" s="54" t="s">
        <v>56</v>
      </c>
      <c r="D35" s="54" t="s">
        <v>43</v>
      </c>
      <c r="E35" s="53" t="s">
        <v>66</v>
      </c>
      <c r="F35" s="2">
        <f t="shared" si="1"/>
        <v>13280</v>
      </c>
      <c r="G35" s="2">
        <v>5312</v>
      </c>
      <c r="H35" s="2">
        <v>7968</v>
      </c>
      <c r="I35" s="2">
        <v>0</v>
      </c>
      <c r="J35" s="69" t="s">
        <v>486</v>
      </c>
      <c r="K35" s="58"/>
    </row>
    <row r="36" spans="1:11" ht="24" x14ac:dyDescent="0.15">
      <c r="A36" s="52">
        <v>12</v>
      </c>
      <c r="B36" s="53" t="s">
        <v>67</v>
      </c>
      <c r="C36" s="54" t="s">
        <v>68</v>
      </c>
      <c r="D36" s="54" t="s">
        <v>43</v>
      </c>
      <c r="E36" s="53" t="s">
        <v>69</v>
      </c>
      <c r="F36" s="2">
        <f t="shared" si="1"/>
        <v>11560</v>
      </c>
      <c r="G36" s="2">
        <v>0</v>
      </c>
      <c r="H36" s="2">
        <v>4624</v>
      </c>
      <c r="I36" s="2">
        <v>6936</v>
      </c>
      <c r="J36" s="69" t="s">
        <v>486</v>
      </c>
      <c r="K36" s="58"/>
    </row>
    <row r="37" spans="1:11" ht="24" x14ac:dyDescent="0.15">
      <c r="A37" s="52">
        <v>13</v>
      </c>
      <c r="B37" s="53" t="s">
        <v>70</v>
      </c>
      <c r="C37" s="54" t="s">
        <v>71</v>
      </c>
      <c r="D37" s="54" t="s">
        <v>43</v>
      </c>
      <c r="E37" s="53" t="s">
        <v>72</v>
      </c>
      <c r="F37" s="2">
        <f t="shared" si="1"/>
        <v>12800</v>
      </c>
      <c r="G37" s="2">
        <v>0</v>
      </c>
      <c r="H37" s="2">
        <v>5120</v>
      </c>
      <c r="I37" s="2">
        <v>7680</v>
      </c>
      <c r="J37" s="69" t="s">
        <v>486</v>
      </c>
      <c r="K37" s="58"/>
    </row>
    <row r="38" spans="1:11" ht="25.5" x14ac:dyDescent="0.15">
      <c r="A38" s="52">
        <v>14</v>
      </c>
      <c r="B38" s="53" t="s">
        <v>73</v>
      </c>
      <c r="C38" s="54" t="s">
        <v>27</v>
      </c>
      <c r="D38" s="54" t="s">
        <v>43</v>
      </c>
      <c r="E38" s="53" t="s">
        <v>74</v>
      </c>
      <c r="F38" s="2">
        <f t="shared" si="1"/>
        <v>14400</v>
      </c>
      <c r="G38" s="2">
        <v>0</v>
      </c>
      <c r="H38" s="2">
        <v>5760</v>
      </c>
      <c r="I38" s="2">
        <v>8640</v>
      </c>
      <c r="J38" s="69" t="s">
        <v>486</v>
      </c>
      <c r="K38" s="58"/>
    </row>
    <row r="39" spans="1:11" ht="25.5" x14ac:dyDescent="0.15">
      <c r="A39" s="52">
        <v>15</v>
      </c>
      <c r="B39" s="53" t="s">
        <v>75</v>
      </c>
      <c r="C39" s="54" t="s">
        <v>76</v>
      </c>
      <c r="D39" s="54" t="s">
        <v>43</v>
      </c>
      <c r="E39" s="53" t="s">
        <v>77</v>
      </c>
      <c r="F39" s="2">
        <f t="shared" si="1"/>
        <v>14120</v>
      </c>
      <c r="G39" s="2">
        <v>0</v>
      </c>
      <c r="H39" s="2">
        <v>5760</v>
      </c>
      <c r="I39" s="2">
        <v>8360</v>
      </c>
      <c r="J39" s="69" t="s">
        <v>486</v>
      </c>
      <c r="K39" s="58"/>
    </row>
    <row r="40" spans="1:11" ht="24" x14ac:dyDescent="0.15">
      <c r="A40" s="52">
        <v>16</v>
      </c>
      <c r="B40" s="53" t="s">
        <v>78</v>
      </c>
      <c r="C40" s="54" t="s">
        <v>79</v>
      </c>
      <c r="D40" s="54" t="s">
        <v>43</v>
      </c>
      <c r="E40" s="53" t="s">
        <v>80</v>
      </c>
      <c r="F40" s="2">
        <f t="shared" si="1"/>
        <v>30886</v>
      </c>
      <c r="G40" s="2">
        <v>3196</v>
      </c>
      <c r="H40" s="2">
        <v>21690</v>
      </c>
      <c r="I40" s="2">
        <v>6000</v>
      </c>
      <c r="J40" s="69" t="s">
        <v>486</v>
      </c>
      <c r="K40" s="58"/>
    </row>
    <row r="41" spans="1:11" ht="60" x14ac:dyDescent="0.15">
      <c r="A41" s="52">
        <v>17</v>
      </c>
      <c r="B41" s="53" t="s">
        <v>81</v>
      </c>
      <c r="C41" s="54" t="s">
        <v>82</v>
      </c>
      <c r="D41" s="54" t="s">
        <v>43</v>
      </c>
      <c r="E41" s="53" t="s">
        <v>83</v>
      </c>
      <c r="F41" s="2">
        <f t="shared" si="1"/>
        <v>136</v>
      </c>
      <c r="G41" s="2">
        <v>136</v>
      </c>
      <c r="H41" s="2">
        <v>0</v>
      </c>
      <c r="I41" s="2">
        <v>0</v>
      </c>
      <c r="J41" s="69" t="s">
        <v>486</v>
      </c>
      <c r="K41" s="59"/>
    </row>
    <row r="42" spans="1:11" ht="72" x14ac:dyDescent="0.15">
      <c r="A42" s="52">
        <v>18</v>
      </c>
      <c r="B42" s="53" t="s">
        <v>84</v>
      </c>
      <c r="C42" s="54" t="s">
        <v>82</v>
      </c>
      <c r="D42" s="54" t="s">
        <v>43</v>
      </c>
      <c r="E42" s="53" t="s">
        <v>85</v>
      </c>
      <c r="F42" s="2">
        <f t="shared" si="1"/>
        <v>187</v>
      </c>
      <c r="G42" s="2">
        <v>187</v>
      </c>
      <c r="H42" s="2">
        <v>0</v>
      </c>
      <c r="I42" s="2">
        <v>0</v>
      </c>
      <c r="J42" s="69" t="s">
        <v>486</v>
      </c>
      <c r="K42" s="59"/>
    </row>
    <row r="43" spans="1:11" ht="48" x14ac:dyDescent="0.15">
      <c r="A43" s="52">
        <v>19</v>
      </c>
      <c r="B43" s="53" t="s">
        <v>86</v>
      </c>
      <c r="C43" s="54" t="s">
        <v>79</v>
      </c>
      <c r="D43" s="54" t="s">
        <v>43</v>
      </c>
      <c r="E43" s="53" t="s">
        <v>87</v>
      </c>
      <c r="F43" s="2">
        <f t="shared" si="1"/>
        <v>12420</v>
      </c>
      <c r="G43" s="2">
        <f>1080+300</f>
        <v>1380</v>
      </c>
      <c r="H43" s="2">
        <v>4500</v>
      </c>
      <c r="I43" s="2">
        <v>6540</v>
      </c>
      <c r="J43" s="69" t="s">
        <v>486</v>
      </c>
      <c r="K43" s="59"/>
    </row>
    <row r="44" spans="1:11" ht="24" x14ac:dyDescent="0.15">
      <c r="A44" s="52">
        <v>20</v>
      </c>
      <c r="B44" s="53" t="s">
        <v>88</v>
      </c>
      <c r="C44" s="54" t="s">
        <v>79</v>
      </c>
      <c r="D44" s="54" t="s">
        <v>43</v>
      </c>
      <c r="E44" s="53" t="s">
        <v>89</v>
      </c>
      <c r="F44" s="2">
        <f t="shared" si="1"/>
        <v>3600</v>
      </c>
      <c r="G44" s="2">
        <v>990</v>
      </c>
      <c r="H44" s="2">
        <v>1260</v>
      </c>
      <c r="I44" s="2">
        <v>1350</v>
      </c>
      <c r="J44" s="69" t="s">
        <v>486</v>
      </c>
      <c r="K44" s="59"/>
    </row>
    <row r="45" spans="1:11" ht="36" x14ac:dyDescent="0.15">
      <c r="A45" s="52">
        <v>21</v>
      </c>
      <c r="B45" s="53" t="s">
        <v>90</v>
      </c>
      <c r="C45" s="54" t="s">
        <v>79</v>
      </c>
      <c r="D45" s="54" t="s">
        <v>43</v>
      </c>
      <c r="E45" s="53" t="s">
        <v>91</v>
      </c>
      <c r="F45" s="2">
        <f t="shared" si="1"/>
        <v>2780</v>
      </c>
      <c r="G45" s="2">
        <v>40</v>
      </c>
      <c r="H45" s="2">
        <v>1240</v>
      </c>
      <c r="I45" s="2">
        <v>1500</v>
      </c>
      <c r="J45" s="69" t="s">
        <v>486</v>
      </c>
      <c r="K45" s="59"/>
    </row>
    <row r="46" spans="1:11" ht="24" x14ac:dyDescent="0.15">
      <c r="A46" s="52">
        <v>22</v>
      </c>
      <c r="B46" s="53" t="s">
        <v>92</v>
      </c>
      <c r="C46" s="54" t="s">
        <v>79</v>
      </c>
      <c r="D46" s="54" t="s">
        <v>43</v>
      </c>
      <c r="E46" s="53" t="s">
        <v>93</v>
      </c>
      <c r="F46" s="2">
        <f t="shared" si="1"/>
        <v>1470</v>
      </c>
      <c r="G46" s="2">
        <v>750</v>
      </c>
      <c r="H46" s="2">
        <v>720</v>
      </c>
      <c r="I46" s="2">
        <v>0</v>
      </c>
      <c r="J46" s="69" t="s">
        <v>486</v>
      </c>
      <c r="K46" s="59"/>
    </row>
    <row r="47" spans="1:11" ht="24" x14ac:dyDescent="0.15">
      <c r="A47" s="52">
        <v>23</v>
      </c>
      <c r="B47" s="53" t="s">
        <v>94</v>
      </c>
      <c r="C47" s="54" t="s">
        <v>79</v>
      </c>
      <c r="D47" s="54" t="s">
        <v>43</v>
      </c>
      <c r="E47" s="53" t="s">
        <v>95</v>
      </c>
      <c r="F47" s="2">
        <f t="shared" si="1"/>
        <v>650</v>
      </c>
      <c r="G47" s="2">
        <v>150</v>
      </c>
      <c r="H47" s="2">
        <v>150</v>
      </c>
      <c r="I47" s="2">
        <v>350</v>
      </c>
      <c r="J47" s="69" t="s">
        <v>486</v>
      </c>
      <c r="K47" s="59"/>
    </row>
    <row r="48" spans="1:11" ht="84" x14ac:dyDescent="0.15">
      <c r="A48" s="52">
        <v>24</v>
      </c>
      <c r="B48" s="53" t="s">
        <v>96</v>
      </c>
      <c r="C48" s="54" t="s">
        <v>79</v>
      </c>
      <c r="D48" s="54" t="s">
        <v>43</v>
      </c>
      <c r="E48" s="53" t="s">
        <v>97</v>
      </c>
      <c r="F48" s="2">
        <f t="shared" si="1"/>
        <v>1300</v>
      </c>
      <c r="G48" s="2">
        <v>1000</v>
      </c>
      <c r="H48" s="2">
        <v>300</v>
      </c>
      <c r="I48" s="2">
        <v>0</v>
      </c>
      <c r="J48" s="69" t="s">
        <v>486</v>
      </c>
      <c r="K48" s="59"/>
    </row>
    <row r="49" spans="1:11" ht="60" x14ac:dyDescent="0.15">
      <c r="A49" s="52">
        <v>25</v>
      </c>
      <c r="B49" s="53" t="s">
        <v>98</v>
      </c>
      <c r="C49" s="54" t="s">
        <v>79</v>
      </c>
      <c r="D49" s="54" t="s">
        <v>43</v>
      </c>
      <c r="E49" s="53" t="s">
        <v>99</v>
      </c>
      <c r="F49" s="2">
        <f t="shared" si="1"/>
        <v>1088</v>
      </c>
      <c r="G49" s="2">
        <v>480</v>
      </c>
      <c r="H49" s="2">
        <v>608</v>
      </c>
      <c r="I49" s="2">
        <v>0</v>
      </c>
      <c r="J49" s="69" t="s">
        <v>486</v>
      </c>
      <c r="K49" s="59"/>
    </row>
    <row r="50" spans="1:11" ht="37.5" x14ac:dyDescent="0.15">
      <c r="A50" s="52">
        <v>26</v>
      </c>
      <c r="B50" s="53" t="s">
        <v>100</v>
      </c>
      <c r="C50" s="54" t="s">
        <v>82</v>
      </c>
      <c r="D50" s="54" t="s">
        <v>43</v>
      </c>
      <c r="E50" s="56" t="s">
        <v>101</v>
      </c>
      <c r="F50" s="2">
        <f t="shared" si="1"/>
        <v>200</v>
      </c>
      <c r="G50" s="2">
        <v>100</v>
      </c>
      <c r="H50" s="2">
        <v>100</v>
      </c>
      <c r="I50" s="2">
        <v>0</v>
      </c>
      <c r="J50" s="69" t="s">
        <v>486</v>
      </c>
      <c r="K50" s="59"/>
    </row>
    <row r="51" spans="1:11" ht="60" x14ac:dyDescent="0.15">
      <c r="A51" s="52">
        <v>27</v>
      </c>
      <c r="B51" s="53" t="s">
        <v>102</v>
      </c>
      <c r="C51" s="54" t="s">
        <v>79</v>
      </c>
      <c r="D51" s="54" t="s">
        <v>43</v>
      </c>
      <c r="E51" s="53" t="s">
        <v>103</v>
      </c>
      <c r="F51" s="2">
        <f t="shared" si="1"/>
        <v>3795</v>
      </c>
      <c r="G51" s="2">
        <v>1383</v>
      </c>
      <c r="H51" s="2">
        <v>1272</v>
      </c>
      <c r="I51" s="2">
        <v>1140</v>
      </c>
      <c r="J51" s="69" t="s">
        <v>486</v>
      </c>
      <c r="K51" s="59"/>
    </row>
    <row r="52" spans="1:11" ht="48" x14ac:dyDescent="0.15">
      <c r="A52" s="52">
        <v>28</v>
      </c>
      <c r="B52" s="53" t="s">
        <v>104</v>
      </c>
      <c r="C52" s="54" t="s">
        <v>105</v>
      </c>
      <c r="D52" s="54" t="s">
        <v>43</v>
      </c>
      <c r="E52" s="53" t="s">
        <v>106</v>
      </c>
      <c r="F52" s="2">
        <f t="shared" si="1"/>
        <v>1275</v>
      </c>
      <c r="G52" s="2">
        <v>1275</v>
      </c>
      <c r="H52" s="2">
        <v>0</v>
      </c>
      <c r="I52" s="2">
        <v>0</v>
      </c>
      <c r="J52" s="69" t="s">
        <v>486</v>
      </c>
      <c r="K52" s="59"/>
    </row>
    <row r="53" spans="1:11" ht="24" x14ac:dyDescent="0.15">
      <c r="A53" s="52">
        <v>29</v>
      </c>
      <c r="B53" s="53" t="s">
        <v>107</v>
      </c>
      <c r="C53" s="54" t="s">
        <v>108</v>
      </c>
      <c r="D53" s="54" t="s">
        <v>43</v>
      </c>
      <c r="E53" s="53" t="s">
        <v>109</v>
      </c>
      <c r="F53" s="2">
        <f t="shared" si="1"/>
        <v>887</v>
      </c>
      <c r="G53" s="2">
        <v>887</v>
      </c>
      <c r="H53" s="2">
        <v>0</v>
      </c>
      <c r="I53" s="2">
        <v>0</v>
      </c>
      <c r="J53" s="69" t="s">
        <v>486</v>
      </c>
      <c r="K53" s="59"/>
    </row>
    <row r="54" spans="1:11" ht="24" x14ac:dyDescent="0.15">
      <c r="A54" s="52">
        <v>30</v>
      </c>
      <c r="B54" s="53" t="s">
        <v>110</v>
      </c>
      <c r="C54" s="54" t="s">
        <v>111</v>
      </c>
      <c r="D54" s="54" t="s">
        <v>43</v>
      </c>
      <c r="E54" s="53" t="s">
        <v>109</v>
      </c>
      <c r="F54" s="2">
        <f t="shared" si="1"/>
        <v>800</v>
      </c>
      <c r="G54" s="2">
        <v>240</v>
      </c>
      <c r="H54" s="2">
        <v>560</v>
      </c>
      <c r="I54" s="2">
        <v>0</v>
      </c>
      <c r="J54" s="69" t="s">
        <v>486</v>
      </c>
      <c r="K54" s="59"/>
    </row>
    <row r="55" spans="1:11" ht="36" x14ac:dyDescent="0.15">
      <c r="A55" s="52">
        <v>31</v>
      </c>
      <c r="B55" s="54" t="s">
        <v>112</v>
      </c>
      <c r="C55" s="54" t="s">
        <v>113</v>
      </c>
      <c r="D55" s="54" t="s">
        <v>43</v>
      </c>
      <c r="E55" s="53" t="s">
        <v>109</v>
      </c>
      <c r="F55" s="54">
        <f t="shared" si="1"/>
        <v>1300</v>
      </c>
      <c r="G55" s="54">
        <v>0</v>
      </c>
      <c r="H55" s="54">
        <v>700</v>
      </c>
      <c r="I55" s="54">
        <v>600</v>
      </c>
      <c r="J55" s="69" t="s">
        <v>486</v>
      </c>
      <c r="K55" s="59"/>
    </row>
    <row r="56" spans="1:11" ht="24" x14ac:dyDescent="0.15">
      <c r="A56" s="52">
        <v>32</v>
      </c>
      <c r="B56" s="53" t="s">
        <v>114</v>
      </c>
      <c r="C56" s="54" t="s">
        <v>115</v>
      </c>
      <c r="D56" s="54" t="s">
        <v>43</v>
      </c>
      <c r="E56" s="53" t="s">
        <v>109</v>
      </c>
      <c r="F56" s="2">
        <f t="shared" si="1"/>
        <v>900</v>
      </c>
      <c r="G56" s="2">
        <v>0</v>
      </c>
      <c r="H56" s="2">
        <v>270</v>
      </c>
      <c r="I56" s="2">
        <v>630</v>
      </c>
      <c r="J56" s="69" t="s">
        <v>486</v>
      </c>
      <c r="K56" s="59"/>
    </row>
    <row r="57" spans="1:11" ht="84" x14ac:dyDescent="0.15">
      <c r="A57" s="52">
        <v>33</v>
      </c>
      <c r="B57" s="53" t="s">
        <v>116</v>
      </c>
      <c r="C57" s="54" t="s">
        <v>117</v>
      </c>
      <c r="D57" s="54" t="s">
        <v>43</v>
      </c>
      <c r="E57" s="56" t="s">
        <v>118</v>
      </c>
      <c r="F57" s="2">
        <f t="shared" si="1"/>
        <v>5000</v>
      </c>
      <c r="G57" s="2">
        <v>2000</v>
      </c>
      <c r="H57" s="2">
        <v>3000</v>
      </c>
      <c r="I57" s="2">
        <v>0</v>
      </c>
      <c r="J57" s="69" t="s">
        <v>486</v>
      </c>
      <c r="K57" s="59"/>
    </row>
    <row r="58" spans="1:11" ht="75.75" x14ac:dyDescent="0.15">
      <c r="A58" s="52">
        <v>34</v>
      </c>
      <c r="B58" s="53" t="s">
        <v>119</v>
      </c>
      <c r="C58" s="54" t="s">
        <v>120</v>
      </c>
      <c r="D58" s="54" t="s">
        <v>43</v>
      </c>
      <c r="E58" s="56" t="s">
        <v>121</v>
      </c>
      <c r="F58" s="2">
        <f t="shared" si="1"/>
        <v>300</v>
      </c>
      <c r="G58" s="2">
        <v>150</v>
      </c>
      <c r="H58" s="2">
        <v>150</v>
      </c>
      <c r="I58" s="2">
        <v>0</v>
      </c>
      <c r="J58" s="69" t="s">
        <v>486</v>
      </c>
      <c r="K58" s="59"/>
    </row>
    <row r="59" spans="1:11" ht="228.75" x14ac:dyDescent="0.15">
      <c r="A59" s="52">
        <v>35</v>
      </c>
      <c r="B59" s="53" t="s">
        <v>122</v>
      </c>
      <c r="C59" s="54" t="s">
        <v>105</v>
      </c>
      <c r="D59" s="54" t="s">
        <v>43</v>
      </c>
      <c r="E59" s="53" t="s">
        <v>123</v>
      </c>
      <c r="F59" s="2">
        <f t="shared" si="1"/>
        <v>1600</v>
      </c>
      <c r="G59" s="2">
        <v>800</v>
      </c>
      <c r="H59" s="2">
        <v>800</v>
      </c>
      <c r="I59" s="2">
        <v>0</v>
      </c>
      <c r="J59" s="69" t="s">
        <v>486</v>
      </c>
      <c r="K59" s="59"/>
    </row>
    <row r="60" spans="1:11" ht="36" x14ac:dyDescent="0.15">
      <c r="A60" s="52">
        <v>36</v>
      </c>
      <c r="B60" s="53" t="s">
        <v>124</v>
      </c>
      <c r="C60" s="54" t="s">
        <v>125</v>
      </c>
      <c r="D60" s="54" t="s">
        <v>43</v>
      </c>
      <c r="E60" s="57" t="s">
        <v>126</v>
      </c>
      <c r="F60" s="2">
        <f t="shared" si="1"/>
        <v>300</v>
      </c>
      <c r="G60" s="2">
        <v>0</v>
      </c>
      <c r="H60" s="2">
        <v>300</v>
      </c>
      <c r="I60" s="2">
        <v>0</v>
      </c>
      <c r="J60" s="69" t="s">
        <v>486</v>
      </c>
      <c r="K60" s="59"/>
    </row>
    <row r="61" spans="1:11" ht="48" x14ac:dyDescent="0.15">
      <c r="A61" s="52">
        <v>37</v>
      </c>
      <c r="B61" s="53" t="s">
        <v>127</v>
      </c>
      <c r="C61" s="54" t="s">
        <v>79</v>
      </c>
      <c r="D61" s="54" t="s">
        <v>43</v>
      </c>
      <c r="E61" s="53" t="s">
        <v>128</v>
      </c>
      <c r="F61" s="2">
        <f t="shared" si="1"/>
        <v>100</v>
      </c>
      <c r="G61" s="2">
        <v>100</v>
      </c>
      <c r="H61" s="2">
        <v>0</v>
      </c>
      <c r="I61" s="2">
        <v>0</v>
      </c>
      <c r="J61" s="69" t="s">
        <v>486</v>
      </c>
      <c r="K61" s="59"/>
    </row>
    <row r="62" spans="1:11" ht="48" x14ac:dyDescent="0.15">
      <c r="A62" s="52">
        <v>38</v>
      </c>
      <c r="B62" s="53" t="s">
        <v>129</v>
      </c>
      <c r="C62" s="54" t="s">
        <v>79</v>
      </c>
      <c r="D62" s="54" t="s">
        <v>43</v>
      </c>
      <c r="E62" s="53" t="s">
        <v>130</v>
      </c>
      <c r="F62" s="2">
        <f t="shared" si="1"/>
        <v>80</v>
      </c>
      <c r="G62" s="2">
        <v>80</v>
      </c>
      <c r="H62" s="2">
        <v>0</v>
      </c>
      <c r="I62" s="2">
        <v>0</v>
      </c>
      <c r="J62" s="69" t="s">
        <v>486</v>
      </c>
      <c r="K62" s="59"/>
    </row>
    <row r="63" spans="1:11" ht="60" x14ac:dyDescent="0.15">
      <c r="A63" s="52">
        <v>39</v>
      </c>
      <c r="B63" s="53" t="s">
        <v>131</v>
      </c>
      <c r="C63" s="54" t="s">
        <v>79</v>
      </c>
      <c r="D63" s="54" t="s">
        <v>43</v>
      </c>
      <c r="E63" s="53" t="s">
        <v>132</v>
      </c>
      <c r="F63" s="2">
        <f t="shared" si="1"/>
        <v>1500</v>
      </c>
      <c r="G63" s="2">
        <v>1500</v>
      </c>
      <c r="H63" s="2">
        <v>0</v>
      </c>
      <c r="I63" s="2">
        <v>0</v>
      </c>
      <c r="J63" s="69" t="s">
        <v>486</v>
      </c>
      <c r="K63" s="59"/>
    </row>
    <row r="64" spans="1:11" ht="48" x14ac:dyDescent="0.15">
      <c r="A64" s="52">
        <v>40</v>
      </c>
      <c r="B64" s="53" t="s">
        <v>133</v>
      </c>
      <c r="C64" s="54" t="s">
        <v>79</v>
      </c>
      <c r="D64" s="54" t="s">
        <v>43</v>
      </c>
      <c r="E64" s="53" t="s">
        <v>134</v>
      </c>
      <c r="F64" s="2">
        <f t="shared" si="1"/>
        <v>500</v>
      </c>
      <c r="G64" s="2">
        <v>500</v>
      </c>
      <c r="H64" s="2">
        <v>0</v>
      </c>
      <c r="I64" s="2">
        <v>0</v>
      </c>
      <c r="J64" s="69" t="s">
        <v>486</v>
      </c>
      <c r="K64" s="59"/>
    </row>
    <row r="65" spans="1:11" ht="36" x14ac:dyDescent="0.15">
      <c r="A65" s="52">
        <v>41</v>
      </c>
      <c r="B65" s="53" t="s">
        <v>135</v>
      </c>
      <c r="C65" s="54" t="s">
        <v>82</v>
      </c>
      <c r="D65" s="54" t="s">
        <v>43</v>
      </c>
      <c r="E65" s="53" t="s">
        <v>136</v>
      </c>
      <c r="F65" s="2">
        <f t="shared" si="1"/>
        <v>216</v>
      </c>
      <c r="G65" s="2">
        <v>86</v>
      </c>
      <c r="H65" s="2">
        <v>130</v>
      </c>
      <c r="I65" s="2">
        <v>0</v>
      </c>
      <c r="J65" s="69" t="s">
        <v>486</v>
      </c>
      <c r="K65" s="59"/>
    </row>
    <row r="66" spans="1:11" ht="48" x14ac:dyDescent="0.15">
      <c r="A66" s="52">
        <v>42</v>
      </c>
      <c r="B66" s="53" t="s">
        <v>137</v>
      </c>
      <c r="C66" s="54" t="s">
        <v>138</v>
      </c>
      <c r="D66" s="54" t="s">
        <v>43</v>
      </c>
      <c r="E66" s="53" t="s">
        <v>139</v>
      </c>
      <c r="F66" s="2">
        <f t="shared" si="1"/>
        <v>16000</v>
      </c>
      <c r="G66" s="2">
        <v>6000</v>
      </c>
      <c r="H66" s="2">
        <v>8000</v>
      </c>
      <c r="I66" s="2">
        <v>2000</v>
      </c>
      <c r="J66" s="69" t="s">
        <v>486</v>
      </c>
      <c r="K66" s="59"/>
    </row>
    <row r="67" spans="1:11" ht="60" x14ac:dyDescent="0.15">
      <c r="A67" s="52">
        <v>43</v>
      </c>
      <c r="B67" s="53" t="s">
        <v>140</v>
      </c>
      <c r="C67" s="54" t="s">
        <v>141</v>
      </c>
      <c r="D67" s="54" t="s">
        <v>142</v>
      </c>
      <c r="E67" s="53" t="s">
        <v>143</v>
      </c>
      <c r="F67" s="2">
        <f t="shared" si="1"/>
        <v>294</v>
      </c>
      <c r="G67" s="2">
        <v>118</v>
      </c>
      <c r="H67" s="2">
        <v>176</v>
      </c>
      <c r="I67" s="2">
        <v>0</v>
      </c>
      <c r="J67" s="69" t="s">
        <v>486</v>
      </c>
      <c r="K67" s="59"/>
    </row>
    <row r="68" spans="1:11" ht="72" x14ac:dyDescent="0.15">
      <c r="A68" s="52">
        <v>44</v>
      </c>
      <c r="B68" s="53" t="s">
        <v>144</v>
      </c>
      <c r="C68" s="54" t="s">
        <v>82</v>
      </c>
      <c r="D68" s="54" t="s">
        <v>142</v>
      </c>
      <c r="E68" s="53" t="s">
        <v>145</v>
      </c>
      <c r="F68" s="2">
        <f t="shared" si="1"/>
        <v>2924</v>
      </c>
      <c r="G68" s="2">
        <v>1170</v>
      </c>
      <c r="H68" s="2">
        <v>1754</v>
      </c>
      <c r="I68" s="2">
        <v>0</v>
      </c>
      <c r="J68" s="69" t="s">
        <v>486</v>
      </c>
      <c r="K68" s="59"/>
    </row>
    <row r="69" spans="1:11" ht="60" x14ac:dyDescent="0.15">
      <c r="A69" s="52">
        <v>45</v>
      </c>
      <c r="B69" s="53" t="s">
        <v>146</v>
      </c>
      <c r="C69" s="54" t="s">
        <v>82</v>
      </c>
      <c r="D69" s="54" t="s">
        <v>142</v>
      </c>
      <c r="E69" s="53" t="s">
        <v>147</v>
      </c>
      <c r="F69" s="2">
        <f t="shared" si="1"/>
        <v>497</v>
      </c>
      <c r="G69" s="2">
        <v>199</v>
      </c>
      <c r="H69" s="2">
        <v>298</v>
      </c>
      <c r="I69" s="2">
        <v>0</v>
      </c>
      <c r="J69" s="69" t="s">
        <v>486</v>
      </c>
      <c r="K69" s="59"/>
    </row>
    <row r="70" spans="1:11" ht="120" x14ac:dyDescent="0.15">
      <c r="A70" s="52">
        <v>46</v>
      </c>
      <c r="B70" s="53" t="s">
        <v>148</v>
      </c>
      <c r="C70" s="54" t="s">
        <v>79</v>
      </c>
      <c r="D70" s="54"/>
      <c r="E70" s="53" t="s">
        <v>149</v>
      </c>
      <c r="F70" s="2">
        <f t="shared" si="1"/>
        <v>10500</v>
      </c>
      <c r="G70" s="2">
        <v>4500</v>
      </c>
      <c r="H70" s="2">
        <v>3000</v>
      </c>
      <c r="I70" s="2">
        <v>3000</v>
      </c>
      <c r="J70" s="69" t="s">
        <v>486</v>
      </c>
      <c r="K70" s="59"/>
    </row>
    <row r="71" spans="1:11" ht="24" x14ac:dyDescent="0.15">
      <c r="A71" s="52">
        <v>47</v>
      </c>
      <c r="B71" s="53" t="s">
        <v>150</v>
      </c>
      <c r="C71" s="54" t="s">
        <v>79</v>
      </c>
      <c r="D71" s="54"/>
      <c r="E71" s="53" t="s">
        <v>151</v>
      </c>
      <c r="F71" s="2">
        <v>300</v>
      </c>
      <c r="G71" s="2">
        <v>100</v>
      </c>
      <c r="H71" s="2">
        <v>150</v>
      </c>
      <c r="I71" s="2">
        <v>50</v>
      </c>
      <c r="J71" s="69" t="s">
        <v>486</v>
      </c>
      <c r="K71" s="59"/>
    </row>
    <row r="72" spans="1:11" ht="24" x14ac:dyDescent="0.15">
      <c r="A72" s="52">
        <v>48</v>
      </c>
      <c r="B72" s="53" t="s">
        <v>152</v>
      </c>
      <c r="C72" s="54" t="s">
        <v>79</v>
      </c>
      <c r="D72" s="54"/>
      <c r="E72" s="53" t="s">
        <v>153</v>
      </c>
      <c r="F72" s="2">
        <f>SUM(G72:I72)</f>
        <v>11655</v>
      </c>
      <c r="G72" s="2">
        <v>4704</v>
      </c>
      <c r="H72" s="2">
        <v>3851</v>
      </c>
      <c r="I72" s="2">
        <v>3100</v>
      </c>
      <c r="J72" s="69" t="s">
        <v>486</v>
      </c>
      <c r="K72" s="59"/>
    </row>
    <row r="73" spans="1:11" ht="24" x14ac:dyDescent="0.15">
      <c r="A73" s="52">
        <v>49</v>
      </c>
      <c r="B73" s="53" t="s">
        <v>154</v>
      </c>
      <c r="C73" s="54" t="s">
        <v>79</v>
      </c>
      <c r="D73" s="54" t="s">
        <v>43</v>
      </c>
      <c r="E73" s="53" t="s">
        <v>155</v>
      </c>
      <c r="F73" s="2">
        <f>G73+H73+I73</f>
        <v>210000</v>
      </c>
      <c r="G73" s="2">
        <v>70000</v>
      </c>
      <c r="H73" s="2">
        <v>70000</v>
      </c>
      <c r="I73" s="2">
        <v>70000</v>
      </c>
      <c r="J73" s="69" t="s">
        <v>486</v>
      </c>
      <c r="K73" s="59" t="s">
        <v>156</v>
      </c>
    </row>
    <row r="74" spans="1:11" x14ac:dyDescent="0.15">
      <c r="A74" s="76" t="s">
        <v>36</v>
      </c>
      <c r="B74" s="77"/>
      <c r="C74" s="78"/>
      <c r="D74" s="54"/>
      <c r="E74" s="53"/>
      <c r="F74" s="2">
        <f>SUM(G74:I74)</f>
        <v>551398</v>
      </c>
      <c r="G74" s="2">
        <f>SUM(G25:G73)</f>
        <v>250239</v>
      </c>
      <c r="H74" s="2">
        <f>SUM(H25:H73)</f>
        <v>173283</v>
      </c>
      <c r="I74" s="2">
        <f>SUM(I25:I73)</f>
        <v>127876</v>
      </c>
      <c r="J74" s="69"/>
      <c r="K74" s="59"/>
    </row>
    <row r="75" spans="1:11" x14ac:dyDescent="0.15">
      <c r="A75" s="79" t="s">
        <v>157</v>
      </c>
      <c r="B75" s="80"/>
      <c r="C75" s="87"/>
      <c r="D75" s="80"/>
      <c r="E75" s="80"/>
      <c r="F75" s="80"/>
      <c r="G75" s="80"/>
      <c r="H75" s="80"/>
      <c r="I75" s="80"/>
      <c r="J75" s="68"/>
      <c r="K75" s="58"/>
    </row>
    <row r="76" spans="1:11" ht="48" x14ac:dyDescent="0.15">
      <c r="A76" s="52">
        <v>1</v>
      </c>
      <c r="B76" s="53" t="s">
        <v>158</v>
      </c>
      <c r="C76" s="54" t="s">
        <v>82</v>
      </c>
      <c r="D76" s="54" t="s">
        <v>159</v>
      </c>
      <c r="E76" s="53" t="s">
        <v>160</v>
      </c>
      <c r="F76" s="2">
        <f t="shared" ref="F76:F112" si="2">G76+H76+I76</f>
        <v>100208</v>
      </c>
      <c r="G76" s="2">
        <v>46590</v>
      </c>
      <c r="H76" s="2">
        <v>32622</v>
      </c>
      <c r="I76" s="2">
        <v>20996</v>
      </c>
      <c r="J76" s="69" t="s">
        <v>486</v>
      </c>
      <c r="K76" s="59"/>
    </row>
    <row r="77" spans="1:11" ht="48" x14ac:dyDescent="0.15">
      <c r="A77" s="52">
        <v>2</v>
      </c>
      <c r="B77" s="53" t="s">
        <v>161</v>
      </c>
      <c r="C77" s="54" t="s">
        <v>82</v>
      </c>
      <c r="D77" s="54" t="s">
        <v>159</v>
      </c>
      <c r="E77" s="53" t="s">
        <v>162</v>
      </c>
      <c r="F77" s="2">
        <f t="shared" si="2"/>
        <v>35936</v>
      </c>
      <c r="G77" s="2">
        <v>15802</v>
      </c>
      <c r="H77" s="2">
        <v>11816</v>
      </c>
      <c r="I77" s="2">
        <v>8318</v>
      </c>
      <c r="J77" s="69" t="s">
        <v>486</v>
      </c>
      <c r="K77" s="59"/>
    </row>
    <row r="78" spans="1:11" ht="48" x14ac:dyDescent="0.15">
      <c r="A78" s="52">
        <v>3</v>
      </c>
      <c r="B78" s="53" t="s">
        <v>163</v>
      </c>
      <c r="C78" s="54" t="s">
        <v>164</v>
      </c>
      <c r="D78" s="54" t="s">
        <v>159</v>
      </c>
      <c r="E78" s="53" t="s">
        <v>165</v>
      </c>
      <c r="F78" s="2">
        <f t="shared" si="2"/>
        <v>39575</v>
      </c>
      <c r="G78" s="2">
        <v>18042</v>
      </c>
      <c r="H78" s="2">
        <v>12040</v>
      </c>
      <c r="I78" s="2">
        <v>9493</v>
      </c>
      <c r="J78" s="69" t="s">
        <v>486</v>
      </c>
      <c r="K78" s="59"/>
    </row>
    <row r="79" spans="1:11" ht="36" x14ac:dyDescent="0.15">
      <c r="A79" s="52">
        <v>4</v>
      </c>
      <c r="B79" s="53" t="s">
        <v>166</v>
      </c>
      <c r="C79" s="54" t="s">
        <v>164</v>
      </c>
      <c r="D79" s="54" t="s">
        <v>159</v>
      </c>
      <c r="E79" s="53" t="s">
        <v>167</v>
      </c>
      <c r="F79" s="2">
        <f t="shared" si="2"/>
        <v>13247</v>
      </c>
      <c r="G79" s="2">
        <v>5412</v>
      </c>
      <c r="H79" s="2">
        <v>4325</v>
      </c>
      <c r="I79" s="2">
        <v>3510</v>
      </c>
      <c r="J79" s="69" t="s">
        <v>486</v>
      </c>
      <c r="K79" s="59"/>
    </row>
    <row r="80" spans="1:11" ht="60" x14ac:dyDescent="0.15">
      <c r="A80" s="52">
        <v>5</v>
      </c>
      <c r="B80" s="53" t="s">
        <v>168</v>
      </c>
      <c r="C80" s="54" t="s">
        <v>169</v>
      </c>
      <c r="D80" s="54" t="s">
        <v>159</v>
      </c>
      <c r="E80" s="53" t="s">
        <v>170</v>
      </c>
      <c r="F80" s="2">
        <f t="shared" si="2"/>
        <v>136185</v>
      </c>
      <c r="G80" s="2">
        <v>58264</v>
      </c>
      <c r="H80" s="2">
        <v>43567</v>
      </c>
      <c r="I80" s="2">
        <v>34354</v>
      </c>
      <c r="J80" s="69" t="s">
        <v>486</v>
      </c>
      <c r="K80" s="59"/>
    </row>
    <row r="81" spans="1:11" ht="48" x14ac:dyDescent="0.15">
      <c r="A81" s="52">
        <v>6</v>
      </c>
      <c r="B81" s="53" t="s">
        <v>171</v>
      </c>
      <c r="C81" s="54" t="s">
        <v>172</v>
      </c>
      <c r="D81" s="54" t="s">
        <v>159</v>
      </c>
      <c r="E81" s="53" t="s">
        <v>173</v>
      </c>
      <c r="F81" s="2">
        <f t="shared" si="2"/>
        <v>14462</v>
      </c>
      <c r="G81" s="2">
        <v>6187</v>
      </c>
      <c r="H81" s="2">
        <v>4626</v>
      </c>
      <c r="I81" s="2">
        <v>3649</v>
      </c>
      <c r="J81" s="69" t="s">
        <v>486</v>
      </c>
      <c r="K81" s="59"/>
    </row>
    <row r="82" spans="1:11" ht="48" x14ac:dyDescent="0.15">
      <c r="A82" s="52">
        <v>7</v>
      </c>
      <c r="B82" s="53" t="s">
        <v>174</v>
      </c>
      <c r="C82" s="54" t="s">
        <v>175</v>
      </c>
      <c r="D82" s="54" t="s">
        <v>159</v>
      </c>
      <c r="E82" s="53" t="s">
        <v>176</v>
      </c>
      <c r="F82" s="2">
        <f t="shared" si="2"/>
        <v>69033</v>
      </c>
      <c r="G82" s="2">
        <v>29535</v>
      </c>
      <c r="H82" s="2">
        <v>22084</v>
      </c>
      <c r="I82" s="2">
        <v>17414</v>
      </c>
      <c r="J82" s="69" t="s">
        <v>486</v>
      </c>
      <c r="K82" s="59"/>
    </row>
    <row r="83" spans="1:11" ht="60" x14ac:dyDescent="0.15">
      <c r="A83" s="52">
        <v>8</v>
      </c>
      <c r="B83" s="53" t="s">
        <v>177</v>
      </c>
      <c r="C83" s="54" t="s">
        <v>178</v>
      </c>
      <c r="D83" s="54" t="s">
        <v>159</v>
      </c>
      <c r="E83" s="53" t="s">
        <v>179</v>
      </c>
      <c r="F83" s="2">
        <f t="shared" si="2"/>
        <v>36377</v>
      </c>
      <c r="G83" s="2">
        <v>15564</v>
      </c>
      <c r="H83" s="2">
        <v>11637</v>
      </c>
      <c r="I83" s="2">
        <v>9176</v>
      </c>
      <c r="J83" s="69" t="s">
        <v>486</v>
      </c>
      <c r="K83" s="59"/>
    </row>
    <row r="84" spans="1:11" ht="72" x14ac:dyDescent="0.15">
      <c r="A84" s="52">
        <v>9</v>
      </c>
      <c r="B84" s="53" t="s">
        <v>180</v>
      </c>
      <c r="C84" s="54" t="s">
        <v>181</v>
      </c>
      <c r="D84" s="54" t="s">
        <v>159</v>
      </c>
      <c r="E84" s="53" t="s">
        <v>182</v>
      </c>
      <c r="F84" s="2">
        <f t="shared" si="2"/>
        <v>81971</v>
      </c>
      <c r="G84" s="2">
        <v>35069</v>
      </c>
      <c r="H84" s="2">
        <v>26224</v>
      </c>
      <c r="I84" s="2">
        <v>20678</v>
      </c>
      <c r="J84" s="69" t="s">
        <v>486</v>
      </c>
      <c r="K84" s="59"/>
    </row>
    <row r="85" spans="1:11" ht="48" x14ac:dyDescent="0.15">
      <c r="A85" s="52">
        <v>10</v>
      </c>
      <c r="B85" s="53" t="s">
        <v>183</v>
      </c>
      <c r="C85" s="54" t="s">
        <v>184</v>
      </c>
      <c r="D85" s="54" t="s">
        <v>159</v>
      </c>
      <c r="E85" s="53" t="s">
        <v>185</v>
      </c>
      <c r="F85" s="2">
        <f t="shared" si="2"/>
        <v>55820</v>
      </c>
      <c r="G85" s="2">
        <v>23882</v>
      </c>
      <c r="H85" s="2">
        <v>17857</v>
      </c>
      <c r="I85" s="2">
        <v>14081</v>
      </c>
      <c r="J85" s="69" t="s">
        <v>486</v>
      </c>
      <c r="K85" s="59"/>
    </row>
    <row r="86" spans="1:11" ht="48" x14ac:dyDescent="0.15">
      <c r="A86" s="52">
        <v>11</v>
      </c>
      <c r="B86" s="53" t="s">
        <v>186</v>
      </c>
      <c r="C86" s="54" t="s">
        <v>187</v>
      </c>
      <c r="D86" s="54" t="s">
        <v>159</v>
      </c>
      <c r="E86" s="53" t="s">
        <v>188</v>
      </c>
      <c r="F86" s="2">
        <f t="shared" si="2"/>
        <v>29653</v>
      </c>
      <c r="G86" s="2">
        <v>12687</v>
      </c>
      <c r="H86" s="2">
        <v>9486</v>
      </c>
      <c r="I86" s="2">
        <v>7480</v>
      </c>
      <c r="J86" s="69" t="s">
        <v>486</v>
      </c>
      <c r="K86" s="59"/>
    </row>
    <row r="87" spans="1:11" ht="36" x14ac:dyDescent="0.15">
      <c r="A87" s="52">
        <v>12</v>
      </c>
      <c r="B87" s="53" t="s">
        <v>189</v>
      </c>
      <c r="C87" s="54" t="s">
        <v>190</v>
      </c>
      <c r="D87" s="54" t="s">
        <v>159</v>
      </c>
      <c r="E87" s="53" t="s">
        <v>191</v>
      </c>
      <c r="F87" s="2">
        <f t="shared" si="2"/>
        <v>17441</v>
      </c>
      <c r="G87" s="2">
        <v>7461</v>
      </c>
      <c r="H87" s="2">
        <v>5580</v>
      </c>
      <c r="I87" s="2">
        <v>4400</v>
      </c>
      <c r="J87" s="69" t="s">
        <v>486</v>
      </c>
      <c r="K87" s="59"/>
    </row>
    <row r="88" spans="1:11" ht="48" x14ac:dyDescent="0.15">
      <c r="A88" s="52">
        <v>13</v>
      </c>
      <c r="B88" s="53" t="s">
        <v>192</v>
      </c>
      <c r="C88" s="54" t="s">
        <v>193</v>
      </c>
      <c r="D88" s="54" t="s">
        <v>159</v>
      </c>
      <c r="E88" s="53" t="s">
        <v>194</v>
      </c>
      <c r="F88" s="2">
        <f t="shared" si="2"/>
        <v>18236</v>
      </c>
      <c r="G88" s="2">
        <v>7802</v>
      </c>
      <c r="H88" s="2">
        <v>5834</v>
      </c>
      <c r="I88" s="2">
        <v>4600</v>
      </c>
      <c r="J88" s="69" t="s">
        <v>486</v>
      </c>
      <c r="K88" s="59"/>
    </row>
    <row r="89" spans="1:11" ht="48" x14ac:dyDescent="0.15">
      <c r="A89" s="52">
        <v>14</v>
      </c>
      <c r="B89" s="53" t="s">
        <v>195</v>
      </c>
      <c r="C89" s="54" t="s">
        <v>196</v>
      </c>
      <c r="D89" s="54" t="s">
        <v>159</v>
      </c>
      <c r="E89" s="53" t="s">
        <v>197</v>
      </c>
      <c r="F89" s="2">
        <f t="shared" si="2"/>
        <v>35540</v>
      </c>
      <c r="G89" s="2">
        <v>15206</v>
      </c>
      <c r="H89" s="2">
        <v>11369</v>
      </c>
      <c r="I89" s="2">
        <v>8965</v>
      </c>
      <c r="J89" s="69" t="s">
        <v>486</v>
      </c>
      <c r="K89" s="59"/>
    </row>
    <row r="90" spans="1:11" ht="48" x14ac:dyDescent="0.15">
      <c r="A90" s="52">
        <v>15</v>
      </c>
      <c r="B90" s="53" t="s">
        <v>198</v>
      </c>
      <c r="C90" s="54" t="s">
        <v>199</v>
      </c>
      <c r="D90" s="54" t="s">
        <v>159</v>
      </c>
      <c r="E90" s="53" t="s">
        <v>200</v>
      </c>
      <c r="F90" s="2">
        <f t="shared" si="2"/>
        <v>24637</v>
      </c>
      <c r="G90" s="2">
        <v>10540</v>
      </c>
      <c r="H90" s="2">
        <v>7882</v>
      </c>
      <c r="I90" s="2">
        <v>6215</v>
      </c>
      <c r="J90" s="69" t="s">
        <v>486</v>
      </c>
      <c r="K90" s="59"/>
    </row>
    <row r="91" spans="1:11" ht="48" x14ac:dyDescent="0.15">
      <c r="A91" s="52">
        <v>16</v>
      </c>
      <c r="B91" s="53" t="s">
        <v>201</v>
      </c>
      <c r="C91" s="54" t="s">
        <v>202</v>
      </c>
      <c r="D91" s="54" t="s">
        <v>159</v>
      </c>
      <c r="E91" s="53" t="s">
        <v>203</v>
      </c>
      <c r="F91" s="2">
        <f t="shared" si="2"/>
        <v>21399</v>
      </c>
      <c r="G91" s="2">
        <v>9155</v>
      </c>
      <c r="H91" s="2">
        <v>6846</v>
      </c>
      <c r="I91" s="2">
        <v>5398</v>
      </c>
      <c r="J91" s="69" t="s">
        <v>486</v>
      </c>
      <c r="K91" s="59"/>
    </row>
    <row r="92" spans="1:11" ht="60" x14ac:dyDescent="0.15">
      <c r="A92" s="52">
        <v>17</v>
      </c>
      <c r="B92" s="53" t="s">
        <v>204</v>
      </c>
      <c r="C92" s="54" t="s">
        <v>205</v>
      </c>
      <c r="D92" s="54" t="s">
        <v>159</v>
      </c>
      <c r="E92" s="53" t="s">
        <v>206</v>
      </c>
      <c r="F92" s="2">
        <f t="shared" si="2"/>
        <v>33251</v>
      </c>
      <c r="G92" s="2">
        <v>14226</v>
      </c>
      <c r="H92" s="2">
        <v>10637</v>
      </c>
      <c r="I92" s="2">
        <v>8388</v>
      </c>
      <c r="J92" s="69" t="s">
        <v>486</v>
      </c>
      <c r="K92" s="59"/>
    </row>
    <row r="93" spans="1:11" ht="48" x14ac:dyDescent="0.15">
      <c r="A93" s="52">
        <v>18</v>
      </c>
      <c r="B93" s="53" t="s">
        <v>207</v>
      </c>
      <c r="C93" s="54" t="s">
        <v>208</v>
      </c>
      <c r="D93" s="54" t="s">
        <v>159</v>
      </c>
      <c r="E93" s="53" t="s">
        <v>209</v>
      </c>
      <c r="F93" s="2">
        <f t="shared" si="2"/>
        <v>30906</v>
      </c>
      <c r="G93" s="2">
        <v>13221</v>
      </c>
      <c r="H93" s="2">
        <v>9888</v>
      </c>
      <c r="I93" s="2">
        <v>7797</v>
      </c>
      <c r="J93" s="69" t="s">
        <v>486</v>
      </c>
      <c r="K93" s="59"/>
    </row>
    <row r="94" spans="1:11" ht="48" x14ac:dyDescent="0.15">
      <c r="A94" s="52">
        <v>19</v>
      </c>
      <c r="B94" s="53" t="s">
        <v>210</v>
      </c>
      <c r="C94" s="54" t="s">
        <v>211</v>
      </c>
      <c r="D94" s="54" t="s">
        <v>159</v>
      </c>
      <c r="E94" s="53" t="s">
        <v>212</v>
      </c>
      <c r="F94" s="2">
        <f t="shared" si="2"/>
        <v>16325</v>
      </c>
      <c r="G94" s="2">
        <v>6984</v>
      </c>
      <c r="H94" s="2">
        <v>5223</v>
      </c>
      <c r="I94" s="2">
        <v>4118</v>
      </c>
      <c r="J94" s="69" t="s">
        <v>486</v>
      </c>
      <c r="K94" s="59"/>
    </row>
    <row r="95" spans="1:11" ht="36" x14ac:dyDescent="0.15">
      <c r="A95" s="52">
        <v>20</v>
      </c>
      <c r="B95" s="53" t="s">
        <v>213</v>
      </c>
      <c r="C95" s="54" t="s">
        <v>214</v>
      </c>
      <c r="D95" s="54" t="s">
        <v>159</v>
      </c>
      <c r="E95" s="53" t="s">
        <v>215</v>
      </c>
      <c r="F95" s="2">
        <f t="shared" si="2"/>
        <v>4340</v>
      </c>
      <c r="G95" s="2">
        <v>1857</v>
      </c>
      <c r="H95" s="2">
        <v>1388</v>
      </c>
      <c r="I95" s="2">
        <v>1095</v>
      </c>
      <c r="J95" s="69" t="s">
        <v>486</v>
      </c>
      <c r="K95" s="59"/>
    </row>
    <row r="96" spans="1:11" ht="48" x14ac:dyDescent="0.15">
      <c r="A96" s="52">
        <v>21</v>
      </c>
      <c r="B96" s="53" t="s">
        <v>216</v>
      </c>
      <c r="C96" s="54" t="s">
        <v>217</v>
      </c>
      <c r="D96" s="54" t="s">
        <v>159</v>
      </c>
      <c r="E96" s="53" t="s">
        <v>218</v>
      </c>
      <c r="F96" s="2">
        <f t="shared" si="2"/>
        <v>24745</v>
      </c>
      <c r="G96" s="2">
        <v>10586</v>
      </c>
      <c r="H96" s="2">
        <v>7916</v>
      </c>
      <c r="I96" s="2">
        <v>6243</v>
      </c>
      <c r="J96" s="69" t="s">
        <v>486</v>
      </c>
      <c r="K96" s="59"/>
    </row>
    <row r="97" spans="1:11" ht="72" x14ac:dyDescent="0.15">
      <c r="A97" s="52">
        <v>22</v>
      </c>
      <c r="B97" s="53" t="s">
        <v>219</v>
      </c>
      <c r="C97" s="54" t="s">
        <v>175</v>
      </c>
      <c r="D97" s="54" t="s">
        <v>159</v>
      </c>
      <c r="E97" s="53" t="s">
        <v>220</v>
      </c>
      <c r="F97" s="2">
        <f t="shared" si="2"/>
        <v>1477</v>
      </c>
      <c r="G97" s="2">
        <v>514</v>
      </c>
      <c r="H97" s="2">
        <v>639</v>
      </c>
      <c r="I97" s="2">
        <v>324</v>
      </c>
      <c r="J97" s="69" t="s">
        <v>486</v>
      </c>
      <c r="K97" s="59"/>
    </row>
    <row r="98" spans="1:11" ht="36" x14ac:dyDescent="0.15">
      <c r="A98" s="52">
        <v>23</v>
      </c>
      <c r="B98" s="53" t="s">
        <v>221</v>
      </c>
      <c r="C98" s="54" t="s">
        <v>222</v>
      </c>
      <c r="D98" s="54" t="s">
        <v>159</v>
      </c>
      <c r="E98" s="53" t="s">
        <v>223</v>
      </c>
      <c r="F98" s="2">
        <f t="shared" si="2"/>
        <v>3000</v>
      </c>
      <c r="G98" s="2">
        <v>1000</v>
      </c>
      <c r="H98" s="2">
        <v>2000</v>
      </c>
      <c r="I98" s="2">
        <v>0</v>
      </c>
      <c r="J98" s="69" t="s">
        <v>486</v>
      </c>
      <c r="K98" s="59"/>
    </row>
    <row r="99" spans="1:11" ht="72" x14ac:dyDescent="0.15">
      <c r="A99" s="52">
        <v>24</v>
      </c>
      <c r="B99" s="53" t="s">
        <v>224</v>
      </c>
      <c r="C99" s="54" t="s">
        <v>79</v>
      </c>
      <c r="D99" s="54" t="s">
        <v>159</v>
      </c>
      <c r="E99" s="53" t="s">
        <v>225</v>
      </c>
      <c r="F99" s="2">
        <f t="shared" si="2"/>
        <v>80</v>
      </c>
      <c r="G99" s="2">
        <v>80</v>
      </c>
      <c r="H99" s="2">
        <v>0</v>
      </c>
      <c r="I99" s="2">
        <v>0</v>
      </c>
      <c r="J99" s="69" t="s">
        <v>486</v>
      </c>
      <c r="K99" s="59"/>
    </row>
    <row r="100" spans="1:11" ht="99" x14ac:dyDescent="0.15">
      <c r="A100" s="52">
        <v>25</v>
      </c>
      <c r="B100" s="53" t="s">
        <v>226</v>
      </c>
      <c r="C100" s="54" t="s">
        <v>227</v>
      </c>
      <c r="D100" s="54" t="s">
        <v>159</v>
      </c>
      <c r="E100" s="56" t="s">
        <v>228</v>
      </c>
      <c r="F100" s="2">
        <f t="shared" si="2"/>
        <v>10200</v>
      </c>
      <c r="G100" s="2">
        <v>1200</v>
      </c>
      <c r="H100" s="2">
        <v>3000</v>
      </c>
      <c r="I100" s="2">
        <v>6000</v>
      </c>
      <c r="J100" s="69" t="s">
        <v>486</v>
      </c>
      <c r="K100" s="59"/>
    </row>
    <row r="101" spans="1:11" ht="60" x14ac:dyDescent="0.15">
      <c r="A101" s="52">
        <v>26</v>
      </c>
      <c r="B101" s="53" t="s">
        <v>229</v>
      </c>
      <c r="C101" s="54" t="s">
        <v>230</v>
      </c>
      <c r="D101" s="54" t="s">
        <v>159</v>
      </c>
      <c r="E101" s="56" t="s">
        <v>231</v>
      </c>
      <c r="F101" s="2">
        <f t="shared" si="2"/>
        <v>1000</v>
      </c>
      <c r="G101" s="2">
        <v>500</v>
      </c>
      <c r="H101" s="2">
        <v>500</v>
      </c>
      <c r="I101" s="2">
        <v>0</v>
      </c>
      <c r="J101" s="69" t="s">
        <v>486</v>
      </c>
      <c r="K101" s="59"/>
    </row>
    <row r="102" spans="1:11" ht="97.5" x14ac:dyDescent="0.15">
      <c r="A102" s="52">
        <v>27</v>
      </c>
      <c r="B102" s="53" t="s">
        <v>232</v>
      </c>
      <c r="C102" s="54" t="s">
        <v>175</v>
      </c>
      <c r="D102" s="54" t="s">
        <v>159</v>
      </c>
      <c r="E102" s="56" t="s">
        <v>233</v>
      </c>
      <c r="F102" s="2">
        <f t="shared" si="2"/>
        <v>5000</v>
      </c>
      <c r="G102" s="2">
        <v>2000</v>
      </c>
      <c r="H102" s="2">
        <v>3000</v>
      </c>
      <c r="I102" s="2">
        <v>0</v>
      </c>
      <c r="J102" s="69" t="s">
        <v>486</v>
      </c>
      <c r="K102" s="59"/>
    </row>
    <row r="103" spans="1:11" ht="60" x14ac:dyDescent="0.15">
      <c r="A103" s="52">
        <v>28</v>
      </c>
      <c r="B103" s="53" t="s">
        <v>234</v>
      </c>
      <c r="C103" s="54" t="s">
        <v>79</v>
      </c>
      <c r="D103" s="54" t="s">
        <v>159</v>
      </c>
      <c r="E103" s="53" t="s">
        <v>235</v>
      </c>
      <c r="F103" s="2">
        <f t="shared" si="2"/>
        <v>80</v>
      </c>
      <c r="G103" s="2">
        <v>80</v>
      </c>
      <c r="H103" s="2">
        <v>0</v>
      </c>
      <c r="I103" s="2">
        <v>0</v>
      </c>
      <c r="J103" s="69" t="s">
        <v>486</v>
      </c>
      <c r="K103" s="59"/>
    </row>
    <row r="104" spans="1:11" ht="60" x14ac:dyDescent="0.15">
      <c r="A104" s="52">
        <v>29</v>
      </c>
      <c r="B104" s="53" t="s">
        <v>236</v>
      </c>
      <c r="C104" s="54" t="s">
        <v>79</v>
      </c>
      <c r="D104" s="54" t="s">
        <v>159</v>
      </c>
      <c r="E104" s="53" t="s">
        <v>237</v>
      </c>
      <c r="F104" s="2">
        <f t="shared" si="2"/>
        <v>100</v>
      </c>
      <c r="G104" s="2">
        <v>100</v>
      </c>
      <c r="H104" s="2">
        <v>0</v>
      </c>
      <c r="I104" s="2">
        <v>0</v>
      </c>
      <c r="J104" s="69" t="s">
        <v>486</v>
      </c>
      <c r="K104" s="59"/>
    </row>
    <row r="105" spans="1:11" ht="60" x14ac:dyDescent="0.15">
      <c r="A105" s="52">
        <v>30</v>
      </c>
      <c r="B105" s="53" t="s">
        <v>238</v>
      </c>
      <c r="C105" s="54" t="s">
        <v>79</v>
      </c>
      <c r="D105" s="54" t="s">
        <v>159</v>
      </c>
      <c r="E105" s="53" t="s">
        <v>239</v>
      </c>
      <c r="F105" s="2">
        <f t="shared" si="2"/>
        <v>400</v>
      </c>
      <c r="G105" s="2">
        <v>400</v>
      </c>
      <c r="H105" s="2">
        <v>0</v>
      </c>
      <c r="I105" s="2">
        <v>0</v>
      </c>
      <c r="J105" s="69" t="s">
        <v>486</v>
      </c>
      <c r="K105" s="59"/>
    </row>
    <row r="106" spans="1:11" ht="48" x14ac:dyDescent="0.15">
      <c r="A106" s="52">
        <v>31</v>
      </c>
      <c r="B106" s="53" t="s">
        <v>240</v>
      </c>
      <c r="C106" s="54" t="s">
        <v>178</v>
      </c>
      <c r="D106" s="54" t="s">
        <v>159</v>
      </c>
      <c r="E106" s="53" t="s">
        <v>241</v>
      </c>
      <c r="F106" s="2">
        <f t="shared" si="2"/>
        <v>611</v>
      </c>
      <c r="G106" s="2">
        <v>244</v>
      </c>
      <c r="H106" s="2">
        <v>367</v>
      </c>
      <c r="I106" s="2">
        <v>0</v>
      </c>
      <c r="J106" s="69" t="s">
        <v>486</v>
      </c>
      <c r="K106" s="59"/>
    </row>
    <row r="107" spans="1:11" ht="36" x14ac:dyDescent="0.15">
      <c r="A107" s="52">
        <v>32</v>
      </c>
      <c r="B107" s="53" t="s">
        <v>242</v>
      </c>
      <c r="C107" s="54" t="s">
        <v>164</v>
      </c>
      <c r="D107" s="54" t="s">
        <v>159</v>
      </c>
      <c r="E107" s="53" t="s">
        <v>243</v>
      </c>
      <c r="F107" s="2">
        <f t="shared" si="2"/>
        <v>132</v>
      </c>
      <c r="G107" s="2">
        <v>53</v>
      </c>
      <c r="H107" s="2">
        <v>79</v>
      </c>
      <c r="I107" s="2">
        <v>0</v>
      </c>
      <c r="J107" s="69" t="s">
        <v>486</v>
      </c>
      <c r="K107" s="59"/>
    </row>
    <row r="108" spans="1:11" ht="36" x14ac:dyDescent="0.15">
      <c r="A108" s="52">
        <v>33</v>
      </c>
      <c r="B108" s="53" t="s">
        <v>244</v>
      </c>
      <c r="C108" s="54" t="s">
        <v>184</v>
      </c>
      <c r="D108" s="54" t="s">
        <v>159</v>
      </c>
      <c r="E108" s="53" t="s">
        <v>245</v>
      </c>
      <c r="F108" s="2">
        <f t="shared" si="2"/>
        <v>79</v>
      </c>
      <c r="G108" s="2">
        <v>32</v>
      </c>
      <c r="H108" s="2">
        <v>47</v>
      </c>
      <c r="I108" s="2">
        <v>0</v>
      </c>
      <c r="J108" s="69" t="s">
        <v>486</v>
      </c>
      <c r="K108" s="59"/>
    </row>
    <row r="109" spans="1:11" ht="48" x14ac:dyDescent="0.15">
      <c r="A109" s="52">
        <v>34</v>
      </c>
      <c r="B109" s="53" t="s">
        <v>246</v>
      </c>
      <c r="C109" s="54" t="s">
        <v>247</v>
      </c>
      <c r="D109" s="54" t="s">
        <v>159</v>
      </c>
      <c r="E109" s="53" t="s">
        <v>248</v>
      </c>
      <c r="F109" s="2">
        <f t="shared" si="2"/>
        <v>350</v>
      </c>
      <c r="G109" s="2">
        <v>140</v>
      </c>
      <c r="H109" s="2">
        <v>210</v>
      </c>
      <c r="I109" s="2">
        <v>0</v>
      </c>
      <c r="J109" s="69" t="s">
        <v>486</v>
      </c>
      <c r="K109" s="59"/>
    </row>
    <row r="110" spans="1:11" ht="48" x14ac:dyDescent="0.15">
      <c r="A110" s="52">
        <v>35</v>
      </c>
      <c r="B110" s="53" t="s">
        <v>249</v>
      </c>
      <c r="C110" s="54" t="s">
        <v>250</v>
      </c>
      <c r="D110" s="54" t="s">
        <v>159</v>
      </c>
      <c r="E110" s="53" t="s">
        <v>251</v>
      </c>
      <c r="F110" s="2">
        <f t="shared" si="2"/>
        <v>90</v>
      </c>
      <c r="G110" s="2">
        <v>36</v>
      </c>
      <c r="H110" s="2">
        <v>54</v>
      </c>
      <c r="I110" s="2">
        <v>0</v>
      </c>
      <c r="J110" s="69" t="s">
        <v>486</v>
      </c>
      <c r="K110" s="59"/>
    </row>
    <row r="111" spans="1:11" ht="24" x14ac:dyDescent="0.15">
      <c r="A111" s="52">
        <v>36</v>
      </c>
      <c r="B111" s="53" t="s">
        <v>252</v>
      </c>
      <c r="C111" s="54" t="s">
        <v>222</v>
      </c>
      <c r="D111" s="54" t="s">
        <v>159</v>
      </c>
      <c r="E111" s="53" t="s">
        <v>253</v>
      </c>
      <c r="F111" s="2">
        <f t="shared" si="2"/>
        <v>2500</v>
      </c>
      <c r="G111" s="2">
        <v>500</v>
      </c>
      <c r="H111" s="2">
        <v>1000</v>
      </c>
      <c r="I111" s="2">
        <v>1000</v>
      </c>
      <c r="J111" s="69" t="s">
        <v>486</v>
      </c>
      <c r="K111" s="59"/>
    </row>
    <row r="112" spans="1:11" x14ac:dyDescent="0.15">
      <c r="A112" s="76" t="s">
        <v>36</v>
      </c>
      <c r="B112" s="77"/>
      <c r="C112" s="78"/>
      <c r="D112" s="54"/>
      <c r="E112" s="53"/>
      <c r="F112" s="2">
        <f t="shared" si="2"/>
        <v>864386</v>
      </c>
      <c r="G112" s="2">
        <f>SUM(G76:G111)</f>
        <v>370951</v>
      </c>
      <c r="H112" s="2">
        <f>SUM(H76:H111)</f>
        <v>279743</v>
      </c>
      <c r="I112" s="2">
        <f>SUM(I76:I111)</f>
        <v>213692</v>
      </c>
      <c r="J112" s="69"/>
      <c r="K112" s="59"/>
    </row>
    <row r="113" spans="1:11" x14ac:dyDescent="0.15">
      <c r="A113" s="79" t="s">
        <v>254</v>
      </c>
      <c r="B113" s="80"/>
      <c r="C113" s="87"/>
      <c r="D113" s="80"/>
      <c r="E113" s="80"/>
      <c r="F113" s="80"/>
      <c r="G113" s="80"/>
      <c r="H113" s="80"/>
      <c r="I113" s="80"/>
      <c r="J113" s="68"/>
      <c r="K113" s="58"/>
    </row>
    <row r="114" spans="1:11" ht="60" x14ac:dyDescent="0.15">
      <c r="A114" s="52">
        <v>1</v>
      </c>
      <c r="B114" s="53" t="s">
        <v>255</v>
      </c>
      <c r="C114" s="54" t="s">
        <v>82</v>
      </c>
      <c r="D114" s="54" t="s">
        <v>256</v>
      </c>
      <c r="E114" s="53" t="s">
        <v>257</v>
      </c>
      <c r="F114" s="2">
        <f t="shared" ref="F114:F121" si="3">G114+H114+I114</f>
        <v>1095</v>
      </c>
      <c r="G114" s="2">
        <v>438</v>
      </c>
      <c r="H114" s="2">
        <v>657</v>
      </c>
      <c r="I114" s="2">
        <v>0</v>
      </c>
      <c r="J114" s="69" t="s">
        <v>486</v>
      </c>
      <c r="K114" s="59"/>
    </row>
    <row r="115" spans="1:11" ht="192" x14ac:dyDescent="0.15">
      <c r="A115" s="52">
        <v>2</v>
      </c>
      <c r="B115" s="53" t="s">
        <v>258</v>
      </c>
      <c r="C115" s="54" t="s">
        <v>79</v>
      </c>
      <c r="D115" s="54" t="s">
        <v>256</v>
      </c>
      <c r="E115" s="53" t="s">
        <v>259</v>
      </c>
      <c r="F115" s="2">
        <f t="shared" si="3"/>
        <v>1800</v>
      </c>
      <c r="G115" s="2">
        <v>200</v>
      </c>
      <c r="H115" s="2">
        <v>700</v>
      </c>
      <c r="I115" s="2">
        <v>900</v>
      </c>
      <c r="J115" s="69" t="s">
        <v>486</v>
      </c>
      <c r="K115" s="59"/>
    </row>
    <row r="116" spans="1:11" ht="108" x14ac:dyDescent="0.15">
      <c r="A116" s="52">
        <v>3</v>
      </c>
      <c r="B116" s="53" t="s">
        <v>260</v>
      </c>
      <c r="C116" s="54" t="s">
        <v>261</v>
      </c>
      <c r="D116" s="54" t="s">
        <v>256</v>
      </c>
      <c r="E116" s="53" t="s">
        <v>262</v>
      </c>
      <c r="F116" s="2">
        <f t="shared" si="3"/>
        <v>900</v>
      </c>
      <c r="G116" s="60">
        <v>100</v>
      </c>
      <c r="H116" s="60">
        <v>400</v>
      </c>
      <c r="I116" s="60">
        <v>400</v>
      </c>
      <c r="J116" s="69" t="s">
        <v>486</v>
      </c>
      <c r="K116" s="59"/>
    </row>
    <row r="117" spans="1:11" ht="108" x14ac:dyDescent="0.15">
      <c r="A117" s="52">
        <v>4</v>
      </c>
      <c r="B117" s="53" t="s">
        <v>263</v>
      </c>
      <c r="C117" s="54" t="s">
        <v>264</v>
      </c>
      <c r="D117" s="54" t="s">
        <v>256</v>
      </c>
      <c r="E117" s="53" t="s">
        <v>265</v>
      </c>
      <c r="F117" s="2">
        <f t="shared" si="3"/>
        <v>1000</v>
      </c>
      <c r="G117" s="60">
        <v>100</v>
      </c>
      <c r="H117" s="60">
        <v>500</v>
      </c>
      <c r="I117" s="60">
        <v>400</v>
      </c>
      <c r="J117" s="69" t="s">
        <v>486</v>
      </c>
      <c r="K117" s="59"/>
    </row>
    <row r="118" spans="1:11" ht="120" x14ac:dyDescent="0.15">
      <c r="A118" s="52">
        <v>5</v>
      </c>
      <c r="B118" s="53" t="s">
        <v>266</v>
      </c>
      <c r="C118" s="54" t="s">
        <v>82</v>
      </c>
      <c r="D118" s="54" t="s">
        <v>256</v>
      </c>
      <c r="E118" s="53" t="s">
        <v>267</v>
      </c>
      <c r="F118" s="2">
        <f t="shared" si="3"/>
        <v>800</v>
      </c>
      <c r="G118" s="60">
        <v>100</v>
      </c>
      <c r="H118" s="60">
        <v>350</v>
      </c>
      <c r="I118" s="60">
        <v>350</v>
      </c>
      <c r="J118" s="69" t="s">
        <v>486</v>
      </c>
      <c r="K118" s="59"/>
    </row>
    <row r="119" spans="1:11" ht="108" x14ac:dyDescent="0.15">
      <c r="A119" s="52">
        <v>6</v>
      </c>
      <c r="B119" s="53" t="s">
        <v>268</v>
      </c>
      <c r="C119" s="54" t="s">
        <v>79</v>
      </c>
      <c r="D119" s="54" t="s">
        <v>256</v>
      </c>
      <c r="E119" s="53" t="s">
        <v>269</v>
      </c>
      <c r="F119" s="2">
        <f t="shared" si="3"/>
        <v>900</v>
      </c>
      <c r="G119" s="2">
        <v>300</v>
      </c>
      <c r="H119" s="2">
        <v>300</v>
      </c>
      <c r="I119" s="2">
        <v>300</v>
      </c>
      <c r="J119" s="69" t="s">
        <v>486</v>
      </c>
      <c r="K119" s="59"/>
    </row>
    <row r="120" spans="1:11" ht="96" x14ac:dyDescent="0.15">
      <c r="A120" s="52">
        <v>7</v>
      </c>
      <c r="B120" s="53" t="s">
        <v>270</v>
      </c>
      <c r="C120" s="54" t="s">
        <v>79</v>
      </c>
      <c r="D120" s="54" t="s">
        <v>256</v>
      </c>
      <c r="E120" s="53" t="s">
        <v>271</v>
      </c>
      <c r="F120" s="2">
        <f t="shared" si="3"/>
        <v>1000</v>
      </c>
      <c r="G120" s="2">
        <v>500</v>
      </c>
      <c r="H120" s="2">
        <v>500</v>
      </c>
      <c r="I120" s="2">
        <v>0</v>
      </c>
      <c r="J120" s="69" t="s">
        <v>486</v>
      </c>
      <c r="K120" s="59"/>
    </row>
    <row r="121" spans="1:11" ht="168" x14ac:dyDescent="0.15">
      <c r="A121" s="52">
        <v>8</v>
      </c>
      <c r="B121" s="53" t="s">
        <v>272</v>
      </c>
      <c r="C121" s="54" t="s">
        <v>79</v>
      </c>
      <c r="D121" s="54" t="s">
        <v>256</v>
      </c>
      <c r="E121" s="53" t="s">
        <v>273</v>
      </c>
      <c r="F121" s="2">
        <f t="shared" si="3"/>
        <v>800</v>
      </c>
      <c r="G121" s="2">
        <v>400</v>
      </c>
      <c r="H121" s="2">
        <v>400</v>
      </c>
      <c r="I121" s="2">
        <v>0</v>
      </c>
      <c r="J121" s="69" t="s">
        <v>486</v>
      </c>
      <c r="K121" s="59"/>
    </row>
    <row r="122" spans="1:11" ht="132" x14ac:dyDescent="0.15">
      <c r="A122" s="52">
        <v>9</v>
      </c>
      <c r="B122" s="53" t="s">
        <v>274</v>
      </c>
      <c r="C122" s="54" t="s">
        <v>79</v>
      </c>
      <c r="D122" s="54" t="s">
        <v>256</v>
      </c>
      <c r="E122" s="53" t="s">
        <v>275</v>
      </c>
      <c r="F122" s="54">
        <v>1000</v>
      </c>
      <c r="G122" s="54">
        <v>200</v>
      </c>
      <c r="H122" s="54">
        <v>400</v>
      </c>
      <c r="I122" s="54">
        <v>400</v>
      </c>
      <c r="J122" s="69" t="s">
        <v>486</v>
      </c>
      <c r="K122" s="59"/>
    </row>
    <row r="123" spans="1:11" ht="60" x14ac:dyDescent="0.15">
      <c r="A123" s="52">
        <v>10</v>
      </c>
      <c r="B123" s="53" t="s">
        <v>276</v>
      </c>
      <c r="C123" s="54" t="s">
        <v>79</v>
      </c>
      <c r="D123" s="54" t="s">
        <v>142</v>
      </c>
      <c r="E123" s="53" t="s">
        <v>277</v>
      </c>
      <c r="F123" s="2">
        <f>G123+H123+I123</f>
        <v>62108</v>
      </c>
      <c r="G123" s="2">
        <v>20432</v>
      </c>
      <c r="H123" s="2">
        <v>20410</v>
      </c>
      <c r="I123" s="2">
        <v>21266</v>
      </c>
      <c r="J123" s="69" t="s">
        <v>486</v>
      </c>
      <c r="K123" s="59"/>
    </row>
    <row r="124" spans="1:11" ht="24" x14ac:dyDescent="0.15">
      <c r="A124" s="52">
        <v>11</v>
      </c>
      <c r="B124" s="53" t="s">
        <v>278</v>
      </c>
      <c r="C124" s="54" t="s">
        <v>79</v>
      </c>
      <c r="D124" s="54" t="s">
        <v>256</v>
      </c>
      <c r="E124" s="53" t="s">
        <v>279</v>
      </c>
      <c r="F124" s="2">
        <f>G124+H124+I124</f>
        <v>30000</v>
      </c>
      <c r="G124" s="2">
        <v>10000</v>
      </c>
      <c r="H124" s="2">
        <v>10000</v>
      </c>
      <c r="I124" s="2">
        <v>10000</v>
      </c>
      <c r="J124" s="69" t="s">
        <v>486</v>
      </c>
      <c r="K124" s="59"/>
    </row>
    <row r="125" spans="1:11" ht="192" x14ac:dyDescent="0.15">
      <c r="A125" s="61">
        <v>12</v>
      </c>
      <c r="B125" s="62" t="s">
        <v>280</v>
      </c>
      <c r="C125" s="63" t="s">
        <v>281</v>
      </c>
      <c r="D125" s="63"/>
      <c r="E125" s="62" t="s">
        <v>282</v>
      </c>
      <c r="F125" s="64">
        <v>3000</v>
      </c>
      <c r="G125" s="54">
        <v>600</v>
      </c>
      <c r="H125" s="54">
        <v>1200</v>
      </c>
      <c r="I125" s="54">
        <v>1200</v>
      </c>
      <c r="J125" s="69" t="s">
        <v>486</v>
      </c>
      <c r="K125" s="59"/>
    </row>
    <row r="126" spans="1:11" x14ac:dyDescent="0.15">
      <c r="A126" s="76" t="s">
        <v>36</v>
      </c>
      <c r="B126" s="77"/>
      <c r="C126" s="78"/>
      <c r="D126" s="54"/>
      <c r="E126" s="53"/>
      <c r="F126" s="2">
        <f>G126+H126+I126</f>
        <v>104403</v>
      </c>
      <c r="G126" s="2">
        <f>SUM(G114:G125)</f>
        <v>33370</v>
      </c>
      <c r="H126" s="2">
        <f>SUM(H114:H125)</f>
        <v>35817</v>
      </c>
      <c r="I126" s="2">
        <f>SUM(I114:I125)</f>
        <v>35216</v>
      </c>
      <c r="J126" s="69"/>
      <c r="K126" s="59"/>
    </row>
    <row r="127" spans="1:11" x14ac:dyDescent="0.15">
      <c r="A127" s="79" t="s">
        <v>283</v>
      </c>
      <c r="B127" s="80"/>
      <c r="C127" s="87"/>
      <c r="D127" s="80"/>
      <c r="E127" s="80"/>
      <c r="F127" s="80"/>
      <c r="G127" s="80"/>
      <c r="H127" s="80"/>
      <c r="I127" s="80"/>
      <c r="J127" s="68"/>
      <c r="K127" s="58"/>
    </row>
    <row r="128" spans="1:11" ht="144" x14ac:dyDescent="0.15">
      <c r="A128" s="52">
        <v>1</v>
      </c>
      <c r="B128" s="53" t="s">
        <v>284</v>
      </c>
      <c r="C128" s="54" t="s">
        <v>285</v>
      </c>
      <c r="D128" s="54" t="s">
        <v>286</v>
      </c>
      <c r="E128" s="53" t="s">
        <v>287</v>
      </c>
      <c r="F128" s="2">
        <f t="shared" ref="F128:F134" si="4">G128+H128+I128</f>
        <v>11000</v>
      </c>
      <c r="G128" s="2">
        <v>3000</v>
      </c>
      <c r="H128" s="2">
        <v>4000</v>
      </c>
      <c r="I128" s="2">
        <v>4000</v>
      </c>
      <c r="J128" s="69" t="s">
        <v>486</v>
      </c>
      <c r="K128" s="59"/>
    </row>
    <row r="129" spans="1:11" ht="96" x14ac:dyDescent="0.15">
      <c r="A129" s="52">
        <v>2</v>
      </c>
      <c r="B129" s="53" t="s">
        <v>288</v>
      </c>
      <c r="C129" s="54" t="s">
        <v>289</v>
      </c>
      <c r="D129" s="54" t="s">
        <v>286</v>
      </c>
      <c r="E129" s="56" t="s">
        <v>290</v>
      </c>
      <c r="F129" s="2">
        <f t="shared" si="4"/>
        <v>5000</v>
      </c>
      <c r="G129" s="2">
        <v>1000</v>
      </c>
      <c r="H129" s="2">
        <v>2000</v>
      </c>
      <c r="I129" s="2">
        <v>2000</v>
      </c>
      <c r="J129" s="69" t="s">
        <v>486</v>
      </c>
      <c r="K129" s="59"/>
    </row>
    <row r="130" spans="1:11" ht="63" x14ac:dyDescent="0.15">
      <c r="A130" s="52">
        <v>3</v>
      </c>
      <c r="B130" s="53" t="s">
        <v>291</v>
      </c>
      <c r="C130" s="54" t="s">
        <v>292</v>
      </c>
      <c r="D130" s="54" t="s">
        <v>286</v>
      </c>
      <c r="E130" s="56" t="s">
        <v>489</v>
      </c>
      <c r="F130" s="2">
        <f t="shared" si="4"/>
        <v>30000</v>
      </c>
      <c r="G130" s="2">
        <v>10000</v>
      </c>
      <c r="H130" s="2">
        <v>10000</v>
      </c>
      <c r="I130" s="2">
        <v>10000</v>
      </c>
      <c r="J130" s="69" t="s">
        <v>486</v>
      </c>
      <c r="K130" s="59"/>
    </row>
    <row r="131" spans="1:11" ht="51" x14ac:dyDescent="0.15">
      <c r="A131" s="52">
        <v>4</v>
      </c>
      <c r="B131" s="53" t="s">
        <v>293</v>
      </c>
      <c r="C131" s="54" t="s">
        <v>294</v>
      </c>
      <c r="D131" s="54" t="s">
        <v>286</v>
      </c>
      <c r="E131" s="56" t="s">
        <v>295</v>
      </c>
      <c r="F131" s="2">
        <f t="shared" si="4"/>
        <v>800</v>
      </c>
      <c r="G131" s="2">
        <v>100</v>
      </c>
      <c r="H131" s="2">
        <v>700</v>
      </c>
      <c r="I131" s="2">
        <v>0</v>
      </c>
      <c r="J131" s="69" t="s">
        <v>486</v>
      </c>
      <c r="K131" s="59"/>
    </row>
    <row r="132" spans="1:11" ht="48" x14ac:dyDescent="0.15">
      <c r="A132" s="52">
        <v>5</v>
      </c>
      <c r="B132" s="53" t="s">
        <v>296</v>
      </c>
      <c r="C132" s="54" t="s">
        <v>297</v>
      </c>
      <c r="D132" s="54" t="s">
        <v>298</v>
      </c>
      <c r="E132" s="53" t="s">
        <v>299</v>
      </c>
      <c r="F132" s="2">
        <f t="shared" si="4"/>
        <v>8000</v>
      </c>
      <c r="G132" s="2">
        <v>4000</v>
      </c>
      <c r="H132" s="2">
        <v>2000</v>
      </c>
      <c r="I132" s="2">
        <v>2000</v>
      </c>
      <c r="J132" s="69" t="s">
        <v>486</v>
      </c>
      <c r="K132" s="59"/>
    </row>
    <row r="133" spans="1:11" ht="147" x14ac:dyDescent="0.15">
      <c r="A133" s="52">
        <v>6</v>
      </c>
      <c r="B133" s="53" t="s">
        <v>300</v>
      </c>
      <c r="C133" s="54" t="s">
        <v>301</v>
      </c>
      <c r="D133" s="54" t="s">
        <v>286</v>
      </c>
      <c r="E133" s="53" t="s">
        <v>302</v>
      </c>
      <c r="F133" s="2">
        <f t="shared" si="4"/>
        <v>4000</v>
      </c>
      <c r="G133" s="2">
        <v>0</v>
      </c>
      <c r="H133" s="2">
        <v>1500</v>
      </c>
      <c r="I133" s="2">
        <v>2500</v>
      </c>
      <c r="J133" s="69" t="s">
        <v>486</v>
      </c>
      <c r="K133" s="59"/>
    </row>
    <row r="134" spans="1:11" x14ac:dyDescent="0.15">
      <c r="A134" s="76" t="s">
        <v>36</v>
      </c>
      <c r="B134" s="77"/>
      <c r="C134" s="78"/>
      <c r="D134" s="54"/>
      <c r="E134" s="53"/>
      <c r="F134" s="2">
        <f t="shared" si="4"/>
        <v>58800</v>
      </c>
      <c r="G134" s="2">
        <f>SUM(G128:G133)</f>
        <v>18100</v>
      </c>
      <c r="H134" s="2">
        <f>SUM(H128:H133)</f>
        <v>20200</v>
      </c>
      <c r="I134" s="2">
        <f>SUM(I128:I133)</f>
        <v>20500</v>
      </c>
      <c r="J134" s="69"/>
      <c r="K134" s="59"/>
    </row>
    <row r="135" spans="1:11" x14ac:dyDescent="0.15">
      <c r="A135" s="79" t="s">
        <v>303</v>
      </c>
      <c r="B135" s="80"/>
      <c r="C135" s="87"/>
      <c r="D135" s="80"/>
      <c r="E135" s="80"/>
      <c r="F135" s="80"/>
      <c r="G135" s="80"/>
      <c r="H135" s="80"/>
      <c r="I135" s="80"/>
      <c r="J135" s="68"/>
      <c r="K135" s="58"/>
    </row>
    <row r="136" spans="1:11" ht="36" x14ac:dyDescent="0.15">
      <c r="A136" s="52">
        <v>1</v>
      </c>
      <c r="B136" s="53" t="s">
        <v>304</v>
      </c>
      <c r="C136" s="54" t="s">
        <v>79</v>
      </c>
      <c r="D136" s="54" t="s">
        <v>305</v>
      </c>
      <c r="E136" s="53" t="s">
        <v>306</v>
      </c>
      <c r="F136" s="2">
        <f t="shared" ref="F136:F145" si="5">G136+H136+I136</f>
        <v>13000</v>
      </c>
      <c r="G136" s="2">
        <v>650</v>
      </c>
      <c r="H136" s="2">
        <v>6500</v>
      </c>
      <c r="I136" s="2">
        <v>5850</v>
      </c>
      <c r="J136" s="69" t="s">
        <v>486</v>
      </c>
      <c r="K136" s="59"/>
    </row>
    <row r="137" spans="1:11" ht="36" x14ac:dyDescent="0.15">
      <c r="A137" s="52">
        <v>2</v>
      </c>
      <c r="B137" s="53" t="s">
        <v>307</v>
      </c>
      <c r="C137" s="54" t="s">
        <v>79</v>
      </c>
      <c r="D137" s="54" t="s">
        <v>305</v>
      </c>
      <c r="E137" s="53" t="s">
        <v>308</v>
      </c>
      <c r="F137" s="2">
        <f t="shared" si="5"/>
        <v>2800</v>
      </c>
      <c r="G137" s="2">
        <v>140</v>
      </c>
      <c r="H137" s="2">
        <v>1400</v>
      </c>
      <c r="I137" s="2">
        <v>1260</v>
      </c>
      <c r="J137" s="69" t="s">
        <v>486</v>
      </c>
      <c r="K137" s="59"/>
    </row>
    <row r="138" spans="1:11" ht="36" x14ac:dyDescent="0.15">
      <c r="A138" s="52">
        <v>3</v>
      </c>
      <c r="B138" s="53" t="s">
        <v>309</v>
      </c>
      <c r="C138" s="54" t="s">
        <v>79</v>
      </c>
      <c r="D138" s="54" t="s">
        <v>305</v>
      </c>
      <c r="E138" s="53" t="s">
        <v>310</v>
      </c>
      <c r="F138" s="2">
        <f t="shared" si="5"/>
        <v>2400</v>
      </c>
      <c r="G138" s="2">
        <v>120</v>
      </c>
      <c r="H138" s="2">
        <v>1200</v>
      </c>
      <c r="I138" s="2">
        <v>1080</v>
      </c>
      <c r="J138" s="69" t="s">
        <v>486</v>
      </c>
      <c r="K138" s="59"/>
    </row>
    <row r="139" spans="1:11" ht="36" x14ac:dyDescent="0.15">
      <c r="A139" s="52">
        <v>4</v>
      </c>
      <c r="B139" s="53" t="s">
        <v>311</v>
      </c>
      <c r="C139" s="54" t="s">
        <v>79</v>
      </c>
      <c r="D139" s="54" t="s">
        <v>305</v>
      </c>
      <c r="E139" s="53" t="s">
        <v>312</v>
      </c>
      <c r="F139" s="2">
        <f t="shared" si="5"/>
        <v>2580</v>
      </c>
      <c r="G139" s="2">
        <v>0</v>
      </c>
      <c r="H139" s="2">
        <v>1290</v>
      </c>
      <c r="I139" s="2">
        <v>1290</v>
      </c>
      <c r="J139" s="69" t="s">
        <v>486</v>
      </c>
      <c r="K139" s="59"/>
    </row>
    <row r="140" spans="1:11" ht="60" x14ac:dyDescent="0.15">
      <c r="A140" s="52">
        <v>5</v>
      </c>
      <c r="B140" s="53" t="s">
        <v>313</v>
      </c>
      <c r="C140" s="54" t="s">
        <v>79</v>
      </c>
      <c r="D140" s="54" t="s">
        <v>305</v>
      </c>
      <c r="E140" s="53" t="s">
        <v>314</v>
      </c>
      <c r="F140" s="2">
        <f t="shared" si="5"/>
        <v>1500</v>
      </c>
      <c r="G140" s="2">
        <v>75</v>
      </c>
      <c r="H140" s="2">
        <v>750</v>
      </c>
      <c r="I140" s="2">
        <v>675</v>
      </c>
      <c r="J140" s="69" t="s">
        <v>486</v>
      </c>
      <c r="K140" s="59"/>
    </row>
    <row r="141" spans="1:11" ht="48" x14ac:dyDescent="0.15">
      <c r="A141" s="52">
        <v>6</v>
      </c>
      <c r="B141" s="53" t="s">
        <v>315</v>
      </c>
      <c r="C141" s="54" t="s">
        <v>205</v>
      </c>
      <c r="D141" s="54" t="s">
        <v>305</v>
      </c>
      <c r="E141" s="53" t="s">
        <v>316</v>
      </c>
      <c r="F141" s="2">
        <f t="shared" si="5"/>
        <v>77</v>
      </c>
      <c r="G141" s="2">
        <v>77</v>
      </c>
      <c r="H141" s="2">
        <v>0</v>
      </c>
      <c r="I141" s="2">
        <v>0</v>
      </c>
      <c r="J141" s="69" t="s">
        <v>486</v>
      </c>
      <c r="K141" s="59"/>
    </row>
    <row r="142" spans="1:11" ht="36" x14ac:dyDescent="0.15">
      <c r="A142" s="52">
        <v>7</v>
      </c>
      <c r="B142" s="53" t="s">
        <v>317</v>
      </c>
      <c r="C142" s="54" t="s">
        <v>261</v>
      </c>
      <c r="D142" s="54" t="s">
        <v>318</v>
      </c>
      <c r="E142" s="53" t="s">
        <v>319</v>
      </c>
      <c r="F142" s="2">
        <f t="shared" si="5"/>
        <v>4000</v>
      </c>
      <c r="G142" s="2">
        <v>1500</v>
      </c>
      <c r="H142" s="2">
        <v>2500</v>
      </c>
      <c r="I142" s="2">
        <v>0</v>
      </c>
      <c r="J142" s="69" t="s">
        <v>486</v>
      </c>
      <c r="K142" s="59"/>
    </row>
    <row r="143" spans="1:11" ht="36" x14ac:dyDescent="0.15">
      <c r="A143" s="52">
        <v>8</v>
      </c>
      <c r="B143" s="53" t="s">
        <v>320</v>
      </c>
      <c r="C143" s="54" t="s">
        <v>261</v>
      </c>
      <c r="D143" s="54" t="s">
        <v>305</v>
      </c>
      <c r="E143" s="53" t="s">
        <v>321</v>
      </c>
      <c r="F143" s="2">
        <f t="shared" si="5"/>
        <v>2500</v>
      </c>
      <c r="G143" s="2">
        <v>50</v>
      </c>
      <c r="H143" s="2">
        <v>1800</v>
      </c>
      <c r="I143" s="2">
        <v>650</v>
      </c>
      <c r="J143" s="69" t="s">
        <v>486</v>
      </c>
      <c r="K143" s="59"/>
    </row>
    <row r="144" spans="1:11" ht="108" x14ac:dyDescent="0.15">
      <c r="A144" s="52">
        <v>9</v>
      </c>
      <c r="B144" s="53" t="s">
        <v>322</v>
      </c>
      <c r="C144" s="54" t="s">
        <v>82</v>
      </c>
      <c r="D144" s="54" t="s">
        <v>305</v>
      </c>
      <c r="E144" s="53" t="s">
        <v>323</v>
      </c>
      <c r="F144" s="2">
        <f t="shared" si="5"/>
        <v>138</v>
      </c>
      <c r="G144" s="2">
        <v>138</v>
      </c>
      <c r="H144" s="2">
        <v>0</v>
      </c>
      <c r="I144" s="2">
        <v>0</v>
      </c>
      <c r="J144" s="69" t="s">
        <v>486</v>
      </c>
      <c r="K144" s="59"/>
    </row>
    <row r="145" spans="1:11" x14ac:dyDescent="0.15">
      <c r="A145" s="76" t="s">
        <v>36</v>
      </c>
      <c r="B145" s="77"/>
      <c r="C145" s="78"/>
      <c r="D145" s="54"/>
      <c r="E145" s="53"/>
      <c r="F145" s="2">
        <f t="shared" si="5"/>
        <v>28995</v>
      </c>
      <c r="G145" s="2">
        <f>SUM(G136:G144)</f>
        <v>2750</v>
      </c>
      <c r="H145" s="2">
        <f>SUM(H136:H144)</f>
        <v>15440</v>
      </c>
      <c r="I145" s="2">
        <f>SUM(I136:I144)</f>
        <v>10805</v>
      </c>
      <c r="J145" s="69"/>
      <c r="K145" s="59"/>
    </row>
    <row r="146" spans="1:11" x14ac:dyDescent="0.15">
      <c r="A146" s="79" t="s">
        <v>324</v>
      </c>
      <c r="B146" s="80"/>
      <c r="C146" s="87"/>
      <c r="D146" s="80"/>
      <c r="E146" s="80"/>
      <c r="F146" s="80"/>
      <c r="G146" s="80"/>
      <c r="H146" s="80"/>
      <c r="I146" s="80"/>
      <c r="J146" s="68"/>
      <c r="K146" s="58"/>
    </row>
    <row r="147" spans="1:11" ht="36" x14ac:dyDescent="0.15">
      <c r="A147" s="52">
        <v>1</v>
      </c>
      <c r="B147" s="53" t="s">
        <v>325</v>
      </c>
      <c r="C147" s="54" t="s">
        <v>326</v>
      </c>
      <c r="D147" s="54" t="s">
        <v>327</v>
      </c>
      <c r="E147" s="53" t="s">
        <v>328</v>
      </c>
      <c r="F147" s="2">
        <f>G147+H147+I147</f>
        <v>640</v>
      </c>
      <c r="G147" s="2">
        <v>80</v>
      </c>
      <c r="H147" s="2">
        <v>80</v>
      </c>
      <c r="I147" s="2">
        <v>480</v>
      </c>
      <c r="J147" s="69" t="s">
        <v>486</v>
      </c>
      <c r="K147" s="59"/>
    </row>
    <row r="148" spans="1:11" ht="36" x14ac:dyDescent="0.15">
      <c r="A148" s="52">
        <v>2</v>
      </c>
      <c r="B148" s="53" t="s">
        <v>329</v>
      </c>
      <c r="C148" s="54" t="s">
        <v>326</v>
      </c>
      <c r="D148" s="54" t="s">
        <v>327</v>
      </c>
      <c r="E148" s="53" t="s">
        <v>330</v>
      </c>
      <c r="F148" s="2">
        <f>G148+H148+I148</f>
        <v>743</v>
      </c>
      <c r="G148" s="2">
        <v>450</v>
      </c>
      <c r="H148" s="2">
        <v>293</v>
      </c>
      <c r="I148" s="2">
        <v>0</v>
      </c>
      <c r="J148" s="69" t="s">
        <v>486</v>
      </c>
      <c r="K148" s="59"/>
    </row>
    <row r="149" spans="1:11" ht="36" x14ac:dyDescent="0.15">
      <c r="A149" s="52">
        <v>3</v>
      </c>
      <c r="B149" s="53" t="s">
        <v>331</v>
      </c>
      <c r="C149" s="54" t="s">
        <v>82</v>
      </c>
      <c r="D149" s="54" t="s">
        <v>327</v>
      </c>
      <c r="E149" s="53" t="s">
        <v>332</v>
      </c>
      <c r="F149" s="2">
        <v>5000</v>
      </c>
      <c r="G149" s="2">
        <v>200</v>
      </c>
      <c r="H149" s="2">
        <v>1600</v>
      </c>
      <c r="I149" s="2">
        <v>3200</v>
      </c>
      <c r="J149" s="69" t="s">
        <v>486</v>
      </c>
      <c r="K149" s="59"/>
    </row>
    <row r="150" spans="1:11" ht="36" x14ac:dyDescent="0.15">
      <c r="A150" s="52">
        <v>4</v>
      </c>
      <c r="B150" s="53" t="s">
        <v>333</v>
      </c>
      <c r="C150" s="54" t="s">
        <v>164</v>
      </c>
      <c r="D150" s="54" t="s">
        <v>327</v>
      </c>
      <c r="E150" s="53" t="s">
        <v>334</v>
      </c>
      <c r="F150" s="2">
        <f t="shared" ref="F150:F155" si="6">G150+H150+I150</f>
        <v>200</v>
      </c>
      <c r="G150" s="2">
        <v>200</v>
      </c>
      <c r="H150" s="2">
        <v>0</v>
      </c>
      <c r="I150" s="2">
        <v>0</v>
      </c>
      <c r="J150" s="69" t="s">
        <v>486</v>
      </c>
      <c r="K150" s="59"/>
    </row>
    <row r="151" spans="1:11" ht="36" x14ac:dyDescent="0.15">
      <c r="A151" s="52">
        <v>5</v>
      </c>
      <c r="B151" s="53" t="s">
        <v>335</v>
      </c>
      <c r="C151" s="54" t="s">
        <v>164</v>
      </c>
      <c r="D151" s="54" t="s">
        <v>327</v>
      </c>
      <c r="E151" s="53" t="s">
        <v>336</v>
      </c>
      <c r="F151" s="2">
        <f t="shared" si="6"/>
        <v>260</v>
      </c>
      <c r="G151" s="2">
        <v>100</v>
      </c>
      <c r="H151" s="2">
        <v>160</v>
      </c>
      <c r="I151" s="2">
        <v>0</v>
      </c>
      <c r="J151" s="69" t="s">
        <v>486</v>
      </c>
      <c r="K151" s="59"/>
    </row>
    <row r="152" spans="1:11" ht="36" x14ac:dyDescent="0.15">
      <c r="A152" s="52">
        <v>6</v>
      </c>
      <c r="B152" s="53" t="s">
        <v>337</v>
      </c>
      <c r="C152" s="54" t="s">
        <v>338</v>
      </c>
      <c r="D152" s="54" t="s">
        <v>327</v>
      </c>
      <c r="E152" s="53" t="s">
        <v>339</v>
      </c>
      <c r="F152" s="2">
        <f t="shared" si="6"/>
        <v>300</v>
      </c>
      <c r="G152" s="2">
        <v>0</v>
      </c>
      <c r="H152" s="2">
        <v>150</v>
      </c>
      <c r="I152" s="2">
        <v>150</v>
      </c>
      <c r="J152" s="69" t="s">
        <v>486</v>
      </c>
      <c r="K152" s="59"/>
    </row>
    <row r="153" spans="1:11" ht="36" x14ac:dyDescent="0.15">
      <c r="A153" s="52">
        <v>7</v>
      </c>
      <c r="B153" s="53" t="s">
        <v>340</v>
      </c>
      <c r="C153" s="54" t="s">
        <v>338</v>
      </c>
      <c r="D153" s="54" t="s">
        <v>327</v>
      </c>
      <c r="E153" s="53" t="s">
        <v>341</v>
      </c>
      <c r="F153" s="2">
        <f t="shared" si="6"/>
        <v>70</v>
      </c>
      <c r="G153" s="2">
        <v>70</v>
      </c>
      <c r="H153" s="2">
        <v>0</v>
      </c>
      <c r="I153" s="2">
        <v>0</v>
      </c>
      <c r="J153" s="69" t="s">
        <v>486</v>
      </c>
      <c r="K153" s="59"/>
    </row>
    <row r="154" spans="1:11" ht="36" x14ac:dyDescent="0.15">
      <c r="A154" s="52">
        <v>8</v>
      </c>
      <c r="B154" s="53" t="s">
        <v>342</v>
      </c>
      <c r="C154" s="54" t="s">
        <v>343</v>
      </c>
      <c r="D154" s="54" t="s">
        <v>327</v>
      </c>
      <c r="E154" s="53" t="s">
        <v>344</v>
      </c>
      <c r="F154" s="2">
        <f t="shared" si="6"/>
        <v>600</v>
      </c>
      <c r="G154" s="2">
        <v>600</v>
      </c>
      <c r="H154" s="2">
        <v>0</v>
      </c>
      <c r="I154" s="2">
        <v>0</v>
      </c>
      <c r="J154" s="69" t="s">
        <v>486</v>
      </c>
      <c r="K154" s="59"/>
    </row>
    <row r="155" spans="1:11" ht="48" x14ac:dyDescent="0.15">
      <c r="A155" s="52">
        <v>9</v>
      </c>
      <c r="B155" s="54" t="s">
        <v>345</v>
      </c>
      <c r="C155" s="54" t="s">
        <v>250</v>
      </c>
      <c r="D155" s="54" t="s">
        <v>327</v>
      </c>
      <c r="E155" s="53" t="s">
        <v>346</v>
      </c>
      <c r="F155" s="2">
        <f t="shared" si="6"/>
        <v>100</v>
      </c>
      <c r="G155" s="2">
        <v>40</v>
      </c>
      <c r="H155" s="2">
        <v>60</v>
      </c>
      <c r="I155" s="2">
        <v>0</v>
      </c>
      <c r="J155" s="69" t="s">
        <v>486</v>
      </c>
      <c r="K155" s="59"/>
    </row>
    <row r="156" spans="1:11" ht="72" x14ac:dyDescent="0.15">
      <c r="A156" s="52">
        <v>10</v>
      </c>
      <c r="B156" s="54" t="s">
        <v>347</v>
      </c>
      <c r="C156" s="54" t="s">
        <v>82</v>
      </c>
      <c r="D156" s="54" t="s">
        <v>348</v>
      </c>
      <c r="E156" s="53" t="s">
        <v>349</v>
      </c>
      <c r="F156" s="2">
        <v>120</v>
      </c>
      <c r="G156" s="2">
        <v>120</v>
      </c>
      <c r="H156" s="2">
        <v>0</v>
      </c>
      <c r="I156" s="2">
        <v>0</v>
      </c>
      <c r="J156" s="69" t="s">
        <v>486</v>
      </c>
      <c r="K156" s="59"/>
    </row>
    <row r="157" spans="1:11" ht="24" x14ac:dyDescent="0.15">
      <c r="A157" s="52">
        <v>11</v>
      </c>
      <c r="B157" s="54" t="s">
        <v>350</v>
      </c>
      <c r="C157" s="54" t="s">
        <v>250</v>
      </c>
      <c r="D157" s="54"/>
      <c r="E157" s="53" t="s">
        <v>351</v>
      </c>
      <c r="F157" s="2">
        <f>G157+H157+I157</f>
        <v>400</v>
      </c>
      <c r="G157" s="2">
        <v>0</v>
      </c>
      <c r="H157" s="2">
        <v>200</v>
      </c>
      <c r="I157" s="2">
        <v>200</v>
      </c>
      <c r="J157" s="69" t="s">
        <v>486</v>
      </c>
      <c r="K157" s="59"/>
    </row>
    <row r="158" spans="1:11" ht="36" x14ac:dyDescent="0.15">
      <c r="A158" s="52">
        <v>12</v>
      </c>
      <c r="B158" s="54" t="s">
        <v>352</v>
      </c>
      <c r="C158" s="54" t="s">
        <v>353</v>
      </c>
      <c r="D158" s="54"/>
      <c r="E158" s="53" t="s">
        <v>354</v>
      </c>
      <c r="F158" s="2">
        <v>400</v>
      </c>
      <c r="G158" s="2">
        <v>100</v>
      </c>
      <c r="H158" s="2">
        <v>300</v>
      </c>
      <c r="I158" s="2">
        <v>0</v>
      </c>
      <c r="J158" s="69" t="s">
        <v>486</v>
      </c>
      <c r="K158" s="59"/>
    </row>
    <row r="159" spans="1:11" x14ac:dyDescent="0.15">
      <c r="A159" s="76" t="s">
        <v>36</v>
      </c>
      <c r="B159" s="77"/>
      <c r="C159" s="78"/>
      <c r="D159" s="54"/>
      <c r="E159" s="53"/>
      <c r="F159" s="2">
        <f>G159+H159+I159</f>
        <v>8833</v>
      </c>
      <c r="G159" s="2">
        <f>SUM(G147:G158)</f>
        <v>1960</v>
      </c>
      <c r="H159" s="2">
        <f>SUM(H147:H158)</f>
        <v>2843</v>
      </c>
      <c r="I159" s="2">
        <f>SUM(I147:I158)</f>
        <v>4030</v>
      </c>
      <c r="J159" s="69"/>
      <c r="K159" s="59"/>
    </row>
    <row r="160" spans="1:11" x14ac:dyDescent="0.15">
      <c r="A160" s="79" t="s">
        <v>355</v>
      </c>
      <c r="B160" s="80"/>
      <c r="C160" s="80"/>
      <c r="D160" s="80"/>
      <c r="E160" s="80"/>
      <c r="F160" s="80"/>
      <c r="G160" s="80"/>
      <c r="H160" s="80"/>
      <c r="I160" s="80"/>
      <c r="J160" s="68"/>
      <c r="K160" s="58"/>
    </row>
    <row r="161" spans="1:11" ht="84" x14ac:dyDescent="0.15">
      <c r="A161" s="52">
        <v>1</v>
      </c>
      <c r="B161" s="53" t="s">
        <v>356</v>
      </c>
      <c r="C161" s="54" t="s">
        <v>357</v>
      </c>
      <c r="D161" s="54" t="s">
        <v>286</v>
      </c>
      <c r="E161" s="65" t="s">
        <v>358</v>
      </c>
      <c r="F161" s="2">
        <f t="shared" ref="F161:F166" si="7">G161+H161+I161</f>
        <v>169500</v>
      </c>
      <c r="G161" s="2">
        <v>25500</v>
      </c>
      <c r="H161" s="2">
        <v>67000</v>
      </c>
      <c r="I161" s="2">
        <v>77000</v>
      </c>
      <c r="J161" s="69" t="s">
        <v>490</v>
      </c>
      <c r="K161" s="59"/>
    </row>
    <row r="162" spans="1:11" ht="60" x14ac:dyDescent="0.15">
      <c r="A162" s="52">
        <v>2</v>
      </c>
      <c r="B162" s="53" t="s">
        <v>359</v>
      </c>
      <c r="C162" s="54" t="s">
        <v>164</v>
      </c>
      <c r="D162" s="54" t="s">
        <v>159</v>
      </c>
      <c r="E162" s="53" t="s">
        <v>360</v>
      </c>
      <c r="F162" s="2">
        <f t="shared" si="7"/>
        <v>80000</v>
      </c>
      <c r="G162" s="2">
        <v>20000</v>
      </c>
      <c r="H162" s="2">
        <v>30000</v>
      </c>
      <c r="I162" s="2">
        <v>30000</v>
      </c>
      <c r="J162" s="69" t="s">
        <v>486</v>
      </c>
      <c r="K162" s="59"/>
    </row>
    <row r="163" spans="1:11" ht="48" x14ac:dyDescent="0.15">
      <c r="A163" s="52">
        <v>3</v>
      </c>
      <c r="B163" s="53" t="s">
        <v>361</v>
      </c>
      <c r="C163" s="54" t="s">
        <v>362</v>
      </c>
      <c r="D163" s="54" t="s">
        <v>286</v>
      </c>
      <c r="E163" s="53" t="s">
        <v>363</v>
      </c>
      <c r="F163" s="2">
        <f t="shared" si="7"/>
        <v>45000</v>
      </c>
      <c r="G163" s="2">
        <v>15000</v>
      </c>
      <c r="H163" s="2">
        <v>20000</v>
      </c>
      <c r="I163" s="2">
        <v>10000</v>
      </c>
      <c r="J163" s="69" t="s">
        <v>486</v>
      </c>
      <c r="K163" s="59"/>
    </row>
    <row r="164" spans="1:11" ht="108" x14ac:dyDescent="0.15">
      <c r="A164" s="52">
        <v>4</v>
      </c>
      <c r="B164" s="53" t="s">
        <v>364</v>
      </c>
      <c r="C164" s="54" t="s">
        <v>365</v>
      </c>
      <c r="D164" s="54" t="s">
        <v>286</v>
      </c>
      <c r="E164" s="53" t="s">
        <v>366</v>
      </c>
      <c r="F164" s="2">
        <f t="shared" si="7"/>
        <v>101000</v>
      </c>
      <c r="G164" s="2">
        <v>15000</v>
      </c>
      <c r="H164" s="2">
        <v>41000</v>
      </c>
      <c r="I164" s="2">
        <v>45000</v>
      </c>
      <c r="J164" s="69" t="s">
        <v>486</v>
      </c>
      <c r="K164" s="59"/>
    </row>
    <row r="165" spans="1:11" ht="60" x14ac:dyDescent="0.15">
      <c r="A165" s="52">
        <v>5</v>
      </c>
      <c r="B165" s="53" t="s">
        <v>367</v>
      </c>
      <c r="C165" s="54" t="s">
        <v>368</v>
      </c>
      <c r="D165" s="54" t="s">
        <v>286</v>
      </c>
      <c r="E165" s="53" t="s">
        <v>369</v>
      </c>
      <c r="F165" s="2">
        <f t="shared" si="7"/>
        <v>20981</v>
      </c>
      <c r="G165" s="2">
        <v>11648</v>
      </c>
      <c r="H165" s="2">
        <v>5652</v>
      </c>
      <c r="I165" s="2">
        <v>3681</v>
      </c>
      <c r="J165" s="69" t="s">
        <v>486</v>
      </c>
      <c r="K165" s="59"/>
    </row>
    <row r="166" spans="1:11" x14ac:dyDescent="0.15">
      <c r="A166" s="76" t="s">
        <v>36</v>
      </c>
      <c r="B166" s="77"/>
      <c r="C166" s="78"/>
      <c r="D166" s="54"/>
      <c r="E166" s="53"/>
      <c r="F166" s="2">
        <f t="shared" si="7"/>
        <v>416481</v>
      </c>
      <c r="G166" s="2">
        <f>SUM(G161:G165)</f>
        <v>87148</v>
      </c>
      <c r="H166" s="2">
        <f>SUM(H161:H165)</f>
        <v>163652</v>
      </c>
      <c r="I166" s="2">
        <f>SUM(I161:I165)</f>
        <v>165681</v>
      </c>
      <c r="J166" s="69"/>
      <c r="K166" s="59"/>
    </row>
    <row r="167" spans="1:11" x14ac:dyDescent="0.15">
      <c r="A167" s="79" t="s">
        <v>370</v>
      </c>
      <c r="B167" s="80"/>
      <c r="C167" s="80"/>
      <c r="D167" s="80"/>
      <c r="E167" s="80"/>
      <c r="F167" s="80"/>
      <c r="G167" s="80"/>
      <c r="H167" s="80"/>
      <c r="I167" s="80"/>
      <c r="J167" s="68"/>
      <c r="K167" s="58"/>
    </row>
    <row r="168" spans="1:11" ht="180" x14ac:dyDescent="0.15">
      <c r="A168" s="52">
        <v>1</v>
      </c>
      <c r="B168" s="53" t="s">
        <v>371</v>
      </c>
      <c r="C168" s="54" t="s">
        <v>261</v>
      </c>
      <c r="D168" s="54" t="s">
        <v>142</v>
      </c>
      <c r="E168" s="53" t="s">
        <v>372</v>
      </c>
      <c r="F168" s="2">
        <f>G168+H168+I168</f>
        <v>15810</v>
      </c>
      <c r="G168" s="2">
        <v>6627</v>
      </c>
      <c r="H168" s="2">
        <v>6183</v>
      </c>
      <c r="I168" s="2">
        <v>3000</v>
      </c>
      <c r="J168" s="69" t="s">
        <v>486</v>
      </c>
      <c r="K168" s="59"/>
    </row>
    <row r="169" spans="1:11" x14ac:dyDescent="0.15">
      <c r="A169" s="76" t="s">
        <v>36</v>
      </c>
      <c r="B169" s="77"/>
      <c r="C169" s="78"/>
      <c r="D169" s="54"/>
      <c r="E169" s="53"/>
      <c r="F169" s="2">
        <f>G169+H169+I169</f>
        <v>15810</v>
      </c>
      <c r="G169" s="2">
        <f>G168</f>
        <v>6627</v>
      </c>
      <c r="H169" s="2">
        <f>H168</f>
        <v>6183</v>
      </c>
      <c r="I169" s="2">
        <f>I168</f>
        <v>3000</v>
      </c>
      <c r="J169" s="69"/>
      <c r="K169" s="59"/>
    </row>
    <row r="170" spans="1:11" x14ac:dyDescent="0.15">
      <c r="A170" s="79" t="s">
        <v>373</v>
      </c>
      <c r="B170" s="80"/>
      <c r="C170" s="80"/>
      <c r="D170" s="80"/>
      <c r="E170" s="80"/>
      <c r="F170" s="80"/>
      <c r="G170" s="80"/>
      <c r="H170" s="80"/>
      <c r="I170" s="80"/>
      <c r="J170" s="68"/>
      <c r="K170" s="58"/>
    </row>
    <row r="171" spans="1:11" ht="48" x14ac:dyDescent="0.15">
      <c r="A171" s="52">
        <v>1</v>
      </c>
      <c r="B171" s="53" t="s">
        <v>374</v>
      </c>
      <c r="C171" s="54" t="s">
        <v>82</v>
      </c>
      <c r="D171" s="54" t="s">
        <v>318</v>
      </c>
      <c r="E171" s="53" t="s">
        <v>375</v>
      </c>
      <c r="F171" s="2">
        <f>G171+H171+I171</f>
        <v>1500</v>
      </c>
      <c r="G171" s="2">
        <v>500</v>
      </c>
      <c r="H171" s="2">
        <v>800</v>
      </c>
      <c r="I171" s="2">
        <v>200</v>
      </c>
      <c r="J171" s="69" t="s">
        <v>486</v>
      </c>
      <c r="K171" s="59"/>
    </row>
    <row r="172" spans="1:11" ht="24" x14ac:dyDescent="0.15">
      <c r="A172" s="52">
        <v>2</v>
      </c>
      <c r="B172" s="53" t="s">
        <v>376</v>
      </c>
      <c r="C172" s="54" t="s">
        <v>105</v>
      </c>
      <c r="D172" s="54" t="s">
        <v>43</v>
      </c>
      <c r="E172" s="53" t="s">
        <v>377</v>
      </c>
      <c r="F172" s="2">
        <f>G172+H172+I172</f>
        <v>1115</v>
      </c>
      <c r="G172" s="2">
        <v>450</v>
      </c>
      <c r="H172" s="2">
        <v>665</v>
      </c>
      <c r="I172" s="2">
        <v>0</v>
      </c>
      <c r="J172" s="69" t="s">
        <v>486</v>
      </c>
      <c r="K172" s="59"/>
    </row>
    <row r="173" spans="1:11" x14ac:dyDescent="0.15">
      <c r="A173" s="76" t="s">
        <v>36</v>
      </c>
      <c r="B173" s="77"/>
      <c r="C173" s="78"/>
      <c r="D173" s="54"/>
      <c r="E173" s="53"/>
      <c r="F173" s="2">
        <f>G173+H173+I173</f>
        <v>2615</v>
      </c>
      <c r="G173" s="2">
        <f>SUM(G171:G172)</f>
        <v>950</v>
      </c>
      <c r="H173" s="2">
        <f>SUM(H171:H172)</f>
        <v>1465</v>
      </c>
      <c r="I173" s="2">
        <f>SUM(I171:I172)</f>
        <v>200</v>
      </c>
      <c r="J173" s="69"/>
      <c r="K173" s="59"/>
    </row>
    <row r="174" spans="1:11" ht="14.25" thickBot="1" x14ac:dyDescent="0.2">
      <c r="A174" s="81" t="s">
        <v>378</v>
      </c>
      <c r="B174" s="82"/>
      <c r="C174" s="83"/>
      <c r="D174" s="83"/>
      <c r="E174" s="84"/>
      <c r="F174" s="66">
        <f>G174+H174+I174</f>
        <v>5304000</v>
      </c>
      <c r="G174" s="66">
        <f>G173+G169+G166+G159+G145+G134+G126+G112+G74+G23</f>
        <v>1326000</v>
      </c>
      <c r="H174" s="66">
        <f>H173+H169+H166+H159+H145+H134+H126+H112+H74+H23</f>
        <v>2160000</v>
      </c>
      <c r="I174" s="66">
        <f>I173+I169+I166+I159+I145+I134+I126+I112+I74+I23</f>
        <v>1818000</v>
      </c>
      <c r="J174" s="70"/>
      <c r="K174" s="67"/>
    </row>
  </sheetData>
  <mergeCells count="33">
    <mergeCell ref="A1:B1"/>
    <mergeCell ref="A2:K2"/>
    <mergeCell ref="A3:A4"/>
    <mergeCell ref="B3:B4"/>
    <mergeCell ref="C3:C4"/>
    <mergeCell ref="D3:D4"/>
    <mergeCell ref="E3:E4"/>
    <mergeCell ref="F3:F4"/>
    <mergeCell ref="G3:I3"/>
    <mergeCell ref="K3:K4"/>
    <mergeCell ref="A5:I5"/>
    <mergeCell ref="A6:I6"/>
    <mergeCell ref="A23:C23"/>
    <mergeCell ref="A24:I24"/>
    <mergeCell ref="A74:C74"/>
    <mergeCell ref="A75:I75"/>
    <mergeCell ref="A167:I167"/>
    <mergeCell ref="A112:C112"/>
    <mergeCell ref="A113:I113"/>
    <mergeCell ref="A126:C126"/>
    <mergeCell ref="A127:I127"/>
    <mergeCell ref="A134:C134"/>
    <mergeCell ref="A135:I135"/>
    <mergeCell ref="A169:C169"/>
    <mergeCell ref="A170:I170"/>
    <mergeCell ref="A173:C173"/>
    <mergeCell ref="A174:E174"/>
    <mergeCell ref="J3:J4"/>
    <mergeCell ref="A145:C145"/>
    <mergeCell ref="A146:I146"/>
    <mergeCell ref="A159:C159"/>
    <mergeCell ref="A160:I160"/>
    <mergeCell ref="A166:C166"/>
  </mergeCells>
  <phoneticPr fontId="2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15" zoomScaleNormal="115" workbookViewId="0">
      <pane ySplit="2" topLeftCell="A3" activePane="bottomLeft" state="frozen"/>
      <selection pane="bottomLeft" activeCell="D3" sqref="D3"/>
    </sheetView>
  </sheetViews>
  <sheetFormatPr defaultColWidth="9" defaultRowHeight="13.5" x14ac:dyDescent="0.15"/>
  <cols>
    <col min="1" max="1" width="4.375" customWidth="1"/>
    <col min="2" max="2" width="9.125" hidden="1" customWidth="1"/>
    <col min="3" max="3" width="11.125" customWidth="1"/>
    <col min="4" max="4" width="18.125" customWidth="1"/>
    <col min="5" max="5" width="82.5" customWidth="1"/>
    <col min="6" max="6" width="8.5" customWidth="1"/>
    <col min="7" max="7" width="8.125" customWidth="1"/>
    <col min="8" max="9" width="9.125" hidden="1" customWidth="1"/>
  </cols>
  <sheetData>
    <row r="1" spans="1:9" ht="39" customHeight="1" x14ac:dyDescent="0.15">
      <c r="A1" s="102" t="s">
        <v>379</v>
      </c>
      <c r="B1" s="103"/>
      <c r="C1" s="103"/>
      <c r="D1" s="103"/>
      <c r="E1" s="103"/>
      <c r="F1" s="103"/>
      <c r="G1" s="103"/>
      <c r="H1" s="103"/>
      <c r="I1" s="103"/>
    </row>
    <row r="2" spans="1:9" ht="30" customHeight="1" x14ac:dyDescent="0.15">
      <c r="A2" s="34" t="s">
        <v>1</v>
      </c>
      <c r="B2" s="34" t="s">
        <v>380</v>
      </c>
      <c r="C2" s="34" t="s">
        <v>381</v>
      </c>
      <c r="D2" s="34" t="s">
        <v>2</v>
      </c>
      <c r="E2" s="34" t="s">
        <v>382</v>
      </c>
      <c r="F2" s="34" t="s">
        <v>383</v>
      </c>
      <c r="G2" s="35" t="s">
        <v>384</v>
      </c>
      <c r="H2" s="35" t="s">
        <v>385</v>
      </c>
      <c r="I2" s="35" t="s">
        <v>8</v>
      </c>
    </row>
    <row r="3" spans="1:9" s="32" customFormat="1" ht="206.25" customHeight="1" x14ac:dyDescent="0.15">
      <c r="A3" s="36">
        <v>1</v>
      </c>
      <c r="B3" s="36" t="s">
        <v>386</v>
      </c>
      <c r="C3" s="36" t="s">
        <v>256</v>
      </c>
      <c r="D3" s="36" t="s">
        <v>387</v>
      </c>
      <c r="E3" s="37" t="s">
        <v>388</v>
      </c>
      <c r="F3" s="36">
        <v>35</v>
      </c>
      <c r="G3" s="35" t="s">
        <v>389</v>
      </c>
      <c r="H3" s="35"/>
      <c r="I3" s="35"/>
    </row>
    <row r="4" spans="1:9" s="32" customFormat="1" ht="79.900000000000006" customHeight="1" x14ac:dyDescent="0.15">
      <c r="A4" s="36">
        <v>2</v>
      </c>
      <c r="B4" s="36" t="s">
        <v>386</v>
      </c>
      <c r="C4" s="36" t="s">
        <v>256</v>
      </c>
      <c r="D4" s="36" t="s">
        <v>390</v>
      </c>
      <c r="E4" s="37" t="s">
        <v>391</v>
      </c>
      <c r="F4" s="36">
        <v>60</v>
      </c>
      <c r="G4" s="35" t="s">
        <v>389</v>
      </c>
      <c r="H4" s="37"/>
      <c r="I4" s="36" t="s">
        <v>392</v>
      </c>
    </row>
    <row r="5" spans="1:9" s="32" customFormat="1" ht="168" customHeight="1" x14ac:dyDescent="0.15">
      <c r="A5" s="36">
        <v>3</v>
      </c>
      <c r="B5" s="36" t="s">
        <v>386</v>
      </c>
      <c r="C5" s="36" t="s">
        <v>159</v>
      </c>
      <c r="D5" s="36" t="s">
        <v>393</v>
      </c>
      <c r="E5" s="37" t="s">
        <v>394</v>
      </c>
      <c r="F5" s="36">
        <v>60</v>
      </c>
      <c r="G5" s="35" t="s">
        <v>389</v>
      </c>
      <c r="H5" s="38"/>
      <c r="I5" s="36"/>
    </row>
    <row r="6" spans="1:9" s="32" customFormat="1" ht="63" customHeight="1" x14ac:dyDescent="0.15">
      <c r="A6" s="36">
        <v>4</v>
      </c>
      <c r="B6" s="36" t="s">
        <v>386</v>
      </c>
      <c r="C6" s="36" t="s">
        <v>298</v>
      </c>
      <c r="D6" s="36" t="s">
        <v>395</v>
      </c>
      <c r="E6" s="37" t="s">
        <v>396</v>
      </c>
      <c r="F6" s="36">
        <v>60</v>
      </c>
      <c r="G6" s="35" t="s">
        <v>9</v>
      </c>
      <c r="H6" s="105" t="s">
        <v>397</v>
      </c>
      <c r="I6" s="36" t="s">
        <v>392</v>
      </c>
    </row>
    <row r="7" spans="1:9" s="32" customFormat="1" ht="63" customHeight="1" x14ac:dyDescent="0.15">
      <c r="A7" s="36">
        <v>5</v>
      </c>
      <c r="B7" s="36" t="s">
        <v>386</v>
      </c>
      <c r="C7" s="36" t="s">
        <v>142</v>
      </c>
      <c r="D7" s="36" t="s">
        <v>398</v>
      </c>
      <c r="E7" s="37" t="s">
        <v>399</v>
      </c>
      <c r="F7" s="36">
        <v>60</v>
      </c>
      <c r="G7" s="35" t="s">
        <v>9</v>
      </c>
      <c r="H7" s="106"/>
      <c r="I7" s="36" t="s">
        <v>392</v>
      </c>
    </row>
    <row r="8" spans="1:9" s="32" customFormat="1" ht="61.15" customHeight="1" x14ac:dyDescent="0.15">
      <c r="A8" s="36">
        <v>6</v>
      </c>
      <c r="B8" s="36" t="s">
        <v>386</v>
      </c>
      <c r="C8" s="36" t="s">
        <v>142</v>
      </c>
      <c r="D8" s="36" t="s">
        <v>400</v>
      </c>
      <c r="E8" s="37" t="s">
        <v>401</v>
      </c>
      <c r="F8" s="36">
        <v>60</v>
      </c>
      <c r="G8" s="35" t="s">
        <v>9</v>
      </c>
      <c r="H8" s="39" t="s">
        <v>402</v>
      </c>
      <c r="I8" s="39" t="s">
        <v>392</v>
      </c>
    </row>
    <row r="9" spans="1:9" s="32" customFormat="1" ht="84" x14ac:dyDescent="0.15">
      <c r="A9" s="36">
        <v>7</v>
      </c>
      <c r="B9" s="36" t="s">
        <v>386</v>
      </c>
      <c r="C9" s="36" t="s">
        <v>298</v>
      </c>
      <c r="D9" s="36" t="s">
        <v>403</v>
      </c>
      <c r="E9" s="37" t="s">
        <v>404</v>
      </c>
      <c r="F9" s="36">
        <v>80</v>
      </c>
      <c r="G9" s="35" t="s">
        <v>9</v>
      </c>
      <c r="H9" s="37" t="s">
        <v>405</v>
      </c>
      <c r="I9" s="36" t="s">
        <v>392</v>
      </c>
    </row>
    <row r="10" spans="1:9" s="32" customFormat="1" ht="72" x14ac:dyDescent="0.15">
      <c r="A10" s="36">
        <v>8</v>
      </c>
      <c r="B10" s="36" t="s">
        <v>386</v>
      </c>
      <c r="C10" s="36" t="s">
        <v>159</v>
      </c>
      <c r="D10" s="36" t="s">
        <v>406</v>
      </c>
      <c r="E10" s="37" t="s">
        <v>407</v>
      </c>
      <c r="F10" s="36">
        <v>50</v>
      </c>
      <c r="G10" s="35" t="s">
        <v>9</v>
      </c>
      <c r="H10" s="37" t="s">
        <v>408</v>
      </c>
      <c r="I10" s="36" t="s">
        <v>409</v>
      </c>
    </row>
    <row r="11" spans="1:9" s="32" customFormat="1" ht="100.15" customHeight="1" x14ac:dyDescent="0.15">
      <c r="A11" s="36">
        <v>9</v>
      </c>
      <c r="B11" s="36" t="s">
        <v>386</v>
      </c>
      <c r="C11" s="36" t="s">
        <v>43</v>
      </c>
      <c r="D11" s="36" t="s">
        <v>410</v>
      </c>
      <c r="E11" s="37" t="s">
        <v>411</v>
      </c>
      <c r="F11" s="36">
        <v>60</v>
      </c>
      <c r="G11" s="35" t="s">
        <v>10</v>
      </c>
      <c r="H11" s="37" t="s">
        <v>412</v>
      </c>
      <c r="I11" s="36" t="s">
        <v>409</v>
      </c>
    </row>
    <row r="12" spans="1:9" s="32" customFormat="1" ht="49.15" customHeight="1" x14ac:dyDescent="0.15">
      <c r="A12" s="36">
        <v>10</v>
      </c>
      <c r="B12" s="36" t="s">
        <v>386</v>
      </c>
      <c r="C12" s="36" t="s">
        <v>159</v>
      </c>
      <c r="D12" s="36" t="s">
        <v>413</v>
      </c>
      <c r="E12" s="37" t="s">
        <v>414</v>
      </c>
      <c r="F12" s="36">
        <v>50</v>
      </c>
      <c r="G12" s="35" t="s">
        <v>10</v>
      </c>
      <c r="H12" s="37" t="s">
        <v>415</v>
      </c>
      <c r="I12" s="36" t="s">
        <v>409</v>
      </c>
    </row>
    <row r="13" spans="1:9" s="32" customFormat="1" ht="55.5" customHeight="1" x14ac:dyDescent="0.15">
      <c r="A13" s="36">
        <v>11</v>
      </c>
      <c r="B13" s="36" t="s">
        <v>386</v>
      </c>
      <c r="C13" s="36" t="s">
        <v>159</v>
      </c>
      <c r="D13" s="36" t="s">
        <v>416</v>
      </c>
      <c r="E13" s="37" t="s">
        <v>417</v>
      </c>
      <c r="F13" s="36">
        <v>40</v>
      </c>
      <c r="G13" s="35" t="s">
        <v>10</v>
      </c>
      <c r="H13" s="38"/>
      <c r="I13" s="36"/>
    </row>
    <row r="14" spans="1:9" s="32" customFormat="1" ht="172.15" customHeight="1" x14ac:dyDescent="0.15">
      <c r="A14" s="36">
        <v>12</v>
      </c>
      <c r="B14" s="36" t="s">
        <v>386</v>
      </c>
      <c r="C14" s="36" t="s">
        <v>256</v>
      </c>
      <c r="D14" s="36" t="s">
        <v>418</v>
      </c>
      <c r="E14" s="37" t="s">
        <v>419</v>
      </c>
      <c r="F14" s="36">
        <v>60</v>
      </c>
      <c r="G14" s="35" t="s">
        <v>10</v>
      </c>
      <c r="H14" s="38"/>
      <c r="I14" s="36"/>
    </row>
    <row r="15" spans="1:9" s="32" customFormat="1" ht="99" customHeight="1" x14ac:dyDescent="0.15">
      <c r="A15" s="36">
        <v>13</v>
      </c>
      <c r="B15" s="36" t="s">
        <v>386</v>
      </c>
      <c r="C15" s="36" t="s">
        <v>256</v>
      </c>
      <c r="D15" s="36" t="s">
        <v>420</v>
      </c>
      <c r="E15" s="37" t="s">
        <v>421</v>
      </c>
      <c r="F15" s="36">
        <v>80</v>
      </c>
      <c r="G15" s="35" t="s">
        <v>10</v>
      </c>
      <c r="H15" s="40"/>
      <c r="I15" s="40" t="s">
        <v>409</v>
      </c>
    </row>
    <row r="16" spans="1:9" s="32" customFormat="1" ht="87" customHeight="1" x14ac:dyDescent="0.15">
      <c r="A16" s="36">
        <v>14</v>
      </c>
      <c r="B16" s="36" t="s">
        <v>386</v>
      </c>
      <c r="C16" s="36" t="s">
        <v>348</v>
      </c>
      <c r="D16" s="36" t="s">
        <v>422</v>
      </c>
      <c r="E16" s="37" t="s">
        <v>423</v>
      </c>
      <c r="F16" s="36">
        <v>50</v>
      </c>
      <c r="G16" s="35" t="s">
        <v>10</v>
      </c>
      <c r="H16" s="37"/>
      <c r="I16" s="36" t="s">
        <v>409</v>
      </c>
    </row>
    <row r="17" spans="1:9" s="32" customFormat="1" ht="102.75" customHeight="1" x14ac:dyDescent="0.15">
      <c r="A17" s="36">
        <v>15</v>
      </c>
      <c r="B17" s="36"/>
      <c r="C17" s="36" t="s">
        <v>348</v>
      </c>
      <c r="D17" s="36" t="s">
        <v>424</v>
      </c>
      <c r="E17" s="37" t="s">
        <v>425</v>
      </c>
      <c r="F17" s="36">
        <v>60</v>
      </c>
      <c r="G17" s="35" t="s">
        <v>9</v>
      </c>
      <c r="H17" s="41"/>
      <c r="I17" s="46"/>
    </row>
    <row r="18" spans="1:9" s="33" customFormat="1" ht="96" x14ac:dyDescent="0.15">
      <c r="A18" s="36">
        <v>16</v>
      </c>
      <c r="B18" s="42"/>
      <c r="C18" s="36" t="s">
        <v>348</v>
      </c>
      <c r="D18" s="36" t="s">
        <v>426</v>
      </c>
      <c r="E18" s="37" t="s">
        <v>427</v>
      </c>
      <c r="F18" s="43">
        <v>48</v>
      </c>
      <c r="G18" s="35" t="s">
        <v>9</v>
      </c>
    </row>
    <row r="19" spans="1:9" s="33" customFormat="1" ht="21.75" customHeight="1" x14ac:dyDescent="0.15">
      <c r="A19" s="104" t="s">
        <v>428</v>
      </c>
      <c r="B19" s="104"/>
      <c r="C19" s="104"/>
      <c r="D19" s="104"/>
      <c r="E19" s="104"/>
      <c r="F19" s="44">
        <f>SUM(F3:F18)</f>
        <v>913</v>
      </c>
      <c r="G19" s="45"/>
    </row>
  </sheetData>
  <autoFilter ref="A2:I19"/>
  <mergeCells count="3">
    <mergeCell ref="A1:I1"/>
    <mergeCell ref="A19:E19"/>
    <mergeCell ref="H6:H7"/>
  </mergeCells>
  <phoneticPr fontId="20" type="noConversion"/>
  <pageMargins left="0.70069444444444495" right="0.70069444444444495" top="0.75138888888888899" bottom="0.75138888888888899" header="0.297916666666667" footer="0.297916666666667"/>
  <pageSetup paperSize="9" orientation="landscape"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Q13" sqref="Q13"/>
    </sheetView>
  </sheetViews>
  <sheetFormatPr defaultColWidth="9" defaultRowHeight="13.5" x14ac:dyDescent="0.15"/>
  <cols>
    <col min="1" max="1" width="6.5" customWidth="1"/>
    <col min="2" max="2" width="15" customWidth="1"/>
    <col min="3" max="3" width="13.5" customWidth="1"/>
    <col min="4" max="4" width="8.375" customWidth="1"/>
    <col min="5" max="5" width="9.125" customWidth="1"/>
    <col min="6" max="6" width="9.375" customWidth="1"/>
    <col min="7" max="7" width="9.125" customWidth="1"/>
    <col min="8" max="9" width="8.5" customWidth="1"/>
    <col min="10" max="10" width="7.5" customWidth="1"/>
    <col min="11" max="11" width="7.125" customWidth="1"/>
    <col min="12" max="12" width="7.5" customWidth="1"/>
    <col min="13" max="15" width="7.125" customWidth="1"/>
  </cols>
  <sheetData>
    <row r="1" spans="1:15" ht="18" customHeight="1" x14ac:dyDescent="0.15">
      <c r="A1" s="7" t="s">
        <v>429</v>
      </c>
    </row>
    <row r="2" spans="1:15" ht="25.9" customHeight="1" x14ac:dyDescent="0.15">
      <c r="A2" s="117" t="s">
        <v>430</v>
      </c>
      <c r="B2" s="117"/>
      <c r="C2" s="117"/>
      <c r="D2" s="117"/>
      <c r="E2" s="117"/>
      <c r="F2" s="117"/>
      <c r="G2" s="117"/>
      <c r="H2" s="117"/>
      <c r="I2" s="117"/>
      <c r="J2" s="117"/>
      <c r="K2" s="117"/>
      <c r="L2" s="117"/>
      <c r="M2" s="117"/>
      <c r="N2" s="117"/>
      <c r="O2" s="117"/>
    </row>
    <row r="3" spans="1:15" s="6" customFormat="1" ht="24.95" customHeight="1" x14ac:dyDescent="0.15">
      <c r="A3" s="110" t="s">
        <v>1</v>
      </c>
      <c r="B3" s="113" t="s">
        <v>431</v>
      </c>
      <c r="C3" s="113"/>
      <c r="D3" s="113" t="s">
        <v>432</v>
      </c>
      <c r="E3" s="113"/>
      <c r="F3" s="113"/>
      <c r="G3" s="113"/>
      <c r="H3" s="113"/>
      <c r="I3" s="113"/>
      <c r="J3" s="113" t="s">
        <v>433</v>
      </c>
      <c r="K3" s="113"/>
      <c r="L3" s="113"/>
      <c r="M3" s="113"/>
      <c r="N3" s="113"/>
      <c r="O3" s="118"/>
    </row>
    <row r="4" spans="1:15" s="6" customFormat="1" ht="24.95" customHeight="1" x14ac:dyDescent="0.15">
      <c r="A4" s="111"/>
      <c r="B4" s="112"/>
      <c r="C4" s="112"/>
      <c r="D4" s="112" t="s">
        <v>434</v>
      </c>
      <c r="E4" s="112" t="s">
        <v>435</v>
      </c>
      <c r="F4" s="112"/>
      <c r="G4" s="112" t="s">
        <v>436</v>
      </c>
      <c r="H4" s="112"/>
      <c r="I4" s="112"/>
      <c r="J4" s="112" t="s">
        <v>434</v>
      </c>
      <c r="K4" s="112" t="s">
        <v>435</v>
      </c>
      <c r="L4" s="112"/>
      <c r="M4" s="112" t="s">
        <v>436</v>
      </c>
      <c r="N4" s="112"/>
      <c r="O4" s="119"/>
    </row>
    <row r="5" spans="1:15" s="6" customFormat="1" ht="30" customHeight="1" x14ac:dyDescent="0.15">
      <c r="A5" s="111"/>
      <c r="B5" s="112"/>
      <c r="C5" s="112"/>
      <c r="D5" s="112"/>
      <c r="E5" s="8" t="s">
        <v>437</v>
      </c>
      <c r="F5" s="8" t="s">
        <v>438</v>
      </c>
      <c r="G5" s="8" t="s">
        <v>439</v>
      </c>
      <c r="H5" s="8" t="s">
        <v>440</v>
      </c>
      <c r="I5" s="8" t="s">
        <v>441</v>
      </c>
      <c r="J5" s="112"/>
      <c r="K5" s="8" t="s">
        <v>437</v>
      </c>
      <c r="L5" s="8" t="s">
        <v>438</v>
      </c>
      <c r="M5" s="8" t="s">
        <v>439</v>
      </c>
      <c r="N5" s="8" t="s">
        <v>440</v>
      </c>
      <c r="O5" s="28" t="s">
        <v>441</v>
      </c>
    </row>
    <row r="6" spans="1:15" s="6" customFormat="1" ht="24.95" customHeight="1" x14ac:dyDescent="0.15">
      <c r="A6" s="9">
        <v>1</v>
      </c>
      <c r="B6" s="116" t="s">
        <v>16</v>
      </c>
      <c r="C6" s="116"/>
      <c r="D6" s="10" t="e">
        <f>E6+F6</f>
        <v>#REF!</v>
      </c>
      <c r="E6" s="11" t="e">
        <f>SUMIFS(#REF!,#REF!,B6,#REF!,"推广应用")/10000</f>
        <v>#REF!</v>
      </c>
      <c r="F6" s="11" t="e">
        <f>SUMIFS(#REF!,#REF!,B6,#REF!,"试点示范")/10000</f>
        <v>#REF!</v>
      </c>
      <c r="G6" s="12" t="e">
        <f>SUMIFS(#REF!,#REF!,B6,#REF!,"管制性")/10000</f>
        <v>#REF!</v>
      </c>
      <c r="H6" s="12" t="e">
        <f>SUMIFS(#REF!,#REF!,B6,#REF!,"竞争性")/10000</f>
        <v>#REF!</v>
      </c>
      <c r="I6" s="12" t="e">
        <f>SUMIFS(#REF!,#REF!,B6,#REF!,"综合性")/10000</f>
        <v>#REF!</v>
      </c>
      <c r="J6" s="13" t="e">
        <f>K6+L6</f>
        <v>#REF!</v>
      </c>
      <c r="K6" s="29" t="e">
        <f>COUNTIFS(#REF!,B6,#REF!,"推广应用")</f>
        <v>#REF!</v>
      </c>
      <c r="L6" s="29" t="e">
        <f>COUNTIFS(#REF!,B6,#REF!,"试点示范")</f>
        <v>#REF!</v>
      </c>
      <c r="M6" s="29" t="e">
        <f>COUNTIFS(#REF!,B6,#REF!,"管制性")</f>
        <v>#REF!</v>
      </c>
      <c r="N6" s="29" t="e">
        <f>COUNTIFS(#REF!,B6,#REF!,"竞争性")</f>
        <v>#REF!</v>
      </c>
      <c r="O6" s="30" t="e">
        <f>COUNTIFS(#REF!,B6,#REF!,"综合性")</f>
        <v>#REF!</v>
      </c>
    </row>
    <row r="7" spans="1:15" s="6" customFormat="1" ht="24.95" customHeight="1" x14ac:dyDescent="0.15">
      <c r="A7" s="9">
        <v>2</v>
      </c>
      <c r="B7" s="114" t="s">
        <v>43</v>
      </c>
      <c r="C7" s="114"/>
      <c r="D7" s="10" t="e">
        <f t="shared" ref="D7:D14" si="0">E7+F7</f>
        <v>#REF!</v>
      </c>
      <c r="E7" s="11" t="e">
        <f>SUMIFS(#REF!,#REF!,B7,#REF!,"推广应用")/10000</f>
        <v>#REF!</v>
      </c>
      <c r="F7" s="11" t="e">
        <f>SUMIFS(#REF!,#REF!,B7,#REF!,"试点示范")/10000</f>
        <v>#REF!</v>
      </c>
      <c r="G7" s="12" t="e">
        <f>SUMIFS(#REF!,#REF!,B7,#REF!,"管制性")/10000</f>
        <v>#REF!</v>
      </c>
      <c r="H7" s="12" t="e">
        <f>SUMIFS(#REF!,#REF!,B7,#REF!,"竞争性")/10000</f>
        <v>#REF!</v>
      </c>
      <c r="I7" s="12" t="e">
        <f>SUMIFS(#REF!,#REF!,B7,#REF!,"综合性")/10000</f>
        <v>#REF!</v>
      </c>
      <c r="J7" s="13" t="e">
        <f t="shared" ref="J7:J14" si="1">K7+L7</f>
        <v>#REF!</v>
      </c>
      <c r="K7" s="29" t="e">
        <f>COUNTIFS(#REF!,B7,#REF!,"推广应用")</f>
        <v>#REF!</v>
      </c>
      <c r="L7" s="29" t="e">
        <f>COUNTIFS(#REF!,B7,#REF!,"试点示范")</f>
        <v>#REF!</v>
      </c>
      <c r="M7" s="29" t="e">
        <f>COUNTIFS(#REF!,B7,#REF!,"管制性")</f>
        <v>#REF!</v>
      </c>
      <c r="N7" s="29" t="e">
        <f>COUNTIFS(#REF!,B7,#REF!,"竞争性")</f>
        <v>#REF!</v>
      </c>
      <c r="O7" s="30" t="e">
        <f>COUNTIFS(#REF!,B7,#REF!,"综合性")</f>
        <v>#REF!</v>
      </c>
    </row>
    <row r="8" spans="1:15" s="6" customFormat="1" ht="24.95" customHeight="1" x14ac:dyDescent="0.15">
      <c r="A8" s="9">
        <v>3</v>
      </c>
      <c r="B8" s="114" t="s">
        <v>159</v>
      </c>
      <c r="C8" s="114"/>
      <c r="D8" s="10" t="e">
        <f t="shared" si="0"/>
        <v>#REF!</v>
      </c>
      <c r="E8" s="11" t="e">
        <f>SUMIFS(#REF!,#REF!,B8,#REF!,"推广应用")/10000</f>
        <v>#REF!</v>
      </c>
      <c r="F8" s="11" t="e">
        <f>SUMIFS(#REF!,#REF!,B8,#REF!,"试点示范")/10000</f>
        <v>#REF!</v>
      </c>
      <c r="G8" s="12" t="e">
        <f>SUMIFS(#REF!,#REF!,B8,#REF!,"管制性")/10000</f>
        <v>#REF!</v>
      </c>
      <c r="H8" s="12" t="e">
        <f>SUMIFS(#REF!,#REF!,B8,#REF!,"竞争性")/10000</f>
        <v>#REF!</v>
      </c>
      <c r="I8" s="12" t="e">
        <f>SUMIFS(#REF!,#REF!,B8,#REF!,"综合性")/10000</f>
        <v>#REF!</v>
      </c>
      <c r="J8" s="13" t="e">
        <f t="shared" si="1"/>
        <v>#REF!</v>
      </c>
      <c r="K8" s="29" t="e">
        <f>COUNTIFS(#REF!,B8,#REF!,"推广应用")</f>
        <v>#REF!</v>
      </c>
      <c r="L8" s="29" t="e">
        <f>COUNTIFS(#REF!,B8,#REF!,"试点示范")</f>
        <v>#REF!</v>
      </c>
      <c r="M8" s="29" t="e">
        <f>COUNTIFS(#REF!,B8,#REF!,"管制性")</f>
        <v>#REF!</v>
      </c>
      <c r="N8" s="29" t="e">
        <f>COUNTIFS(#REF!,B8,#REF!,"竞争性")</f>
        <v>#REF!</v>
      </c>
      <c r="O8" s="30" t="e">
        <f>COUNTIFS(#REF!,B8,#REF!,"综合性")</f>
        <v>#REF!</v>
      </c>
    </row>
    <row r="9" spans="1:15" s="6" customFormat="1" ht="24.95" customHeight="1" x14ac:dyDescent="0.15">
      <c r="A9" s="9">
        <v>4</v>
      </c>
      <c r="B9" s="114" t="s">
        <v>256</v>
      </c>
      <c r="C9" s="114"/>
      <c r="D9" s="10" t="e">
        <f t="shared" si="0"/>
        <v>#REF!</v>
      </c>
      <c r="E9" s="11" t="e">
        <f>SUMIFS(#REF!,#REF!,B9,#REF!,"推广应用")/10000</f>
        <v>#REF!</v>
      </c>
      <c r="F9" s="11" t="e">
        <f>SUMIFS(#REF!,#REF!,B9,#REF!,"试点示范")/10000</f>
        <v>#REF!</v>
      </c>
      <c r="G9" s="12" t="e">
        <f>SUMIFS(#REF!,#REF!,B9,#REF!,"管制性")/10000</f>
        <v>#REF!</v>
      </c>
      <c r="H9" s="12" t="e">
        <f>SUMIFS(#REF!,#REF!,B9,#REF!,"竞争性")/10000</f>
        <v>#REF!</v>
      </c>
      <c r="I9" s="12" t="e">
        <f>SUMIFS(#REF!,#REF!,B9,#REF!,"综合性")/10000</f>
        <v>#REF!</v>
      </c>
      <c r="J9" s="13" t="e">
        <f t="shared" si="1"/>
        <v>#REF!</v>
      </c>
      <c r="K9" s="29" t="e">
        <f>COUNTIFS(#REF!,B9,#REF!,"推广应用")</f>
        <v>#REF!</v>
      </c>
      <c r="L9" s="29" t="e">
        <f>COUNTIFS(#REF!,B9,#REF!,"试点示范")</f>
        <v>#REF!</v>
      </c>
      <c r="M9" s="29" t="e">
        <f>COUNTIFS(#REF!,B9,#REF!,"管制性")</f>
        <v>#REF!</v>
      </c>
      <c r="N9" s="29" t="e">
        <f>COUNTIFS(#REF!,B9,#REF!,"竞争性")</f>
        <v>#REF!</v>
      </c>
      <c r="O9" s="30" t="e">
        <f>COUNTIFS(#REF!,B9,#REF!,"综合性")</f>
        <v>#REF!</v>
      </c>
    </row>
    <row r="10" spans="1:15" s="6" customFormat="1" ht="24.95" customHeight="1" x14ac:dyDescent="0.15">
      <c r="A10" s="9">
        <v>5</v>
      </c>
      <c r="B10" s="114" t="s">
        <v>298</v>
      </c>
      <c r="C10" s="114"/>
      <c r="D10" s="10" t="e">
        <f t="shared" si="0"/>
        <v>#REF!</v>
      </c>
      <c r="E10" s="11" t="e">
        <f>SUMIFS(#REF!,#REF!,B10,#REF!,"推广应用")/10000</f>
        <v>#REF!</v>
      </c>
      <c r="F10" s="11" t="e">
        <f>SUMIFS(#REF!,#REF!,B10,#REF!,"试点示范")/10000</f>
        <v>#REF!</v>
      </c>
      <c r="G10" s="12" t="e">
        <f>SUMIFS(#REF!,#REF!,B10,#REF!,"管制性")/10000</f>
        <v>#REF!</v>
      </c>
      <c r="H10" s="12" t="e">
        <f>SUMIFS(#REF!,#REF!,B10,#REF!,"竞争性")/10000</f>
        <v>#REF!</v>
      </c>
      <c r="I10" s="12" t="e">
        <f>SUMIFS(#REF!,#REF!,B10,#REF!,"综合性")/10000</f>
        <v>#REF!</v>
      </c>
      <c r="J10" s="13" t="e">
        <f t="shared" si="1"/>
        <v>#REF!</v>
      </c>
      <c r="K10" s="29" t="e">
        <f>COUNTIFS(#REF!,B10,#REF!,"推广应用")</f>
        <v>#REF!</v>
      </c>
      <c r="L10" s="29" t="e">
        <f>COUNTIFS(#REF!,B10,#REF!,"试点示范")</f>
        <v>#REF!</v>
      </c>
      <c r="M10" s="29" t="e">
        <f>COUNTIFS(#REF!,B10,#REF!,"管制性")</f>
        <v>#REF!</v>
      </c>
      <c r="N10" s="29" t="e">
        <f>COUNTIFS(#REF!,B10,#REF!,"竞争性")</f>
        <v>#REF!</v>
      </c>
      <c r="O10" s="30" t="e">
        <f>COUNTIFS(#REF!,B10,#REF!,"综合性")</f>
        <v>#REF!</v>
      </c>
    </row>
    <row r="11" spans="1:15" s="6" customFormat="1" ht="24.95" customHeight="1" x14ac:dyDescent="0.15">
      <c r="A11" s="9">
        <v>6</v>
      </c>
      <c r="B11" s="114" t="s">
        <v>305</v>
      </c>
      <c r="C11" s="114"/>
      <c r="D11" s="10" t="e">
        <f t="shared" si="0"/>
        <v>#REF!</v>
      </c>
      <c r="E11" s="11" t="e">
        <f>SUMIFS(#REF!,#REF!,B11,#REF!,"推广应用")/10000</f>
        <v>#REF!</v>
      </c>
      <c r="F11" s="11" t="e">
        <f>SUMIFS(#REF!,#REF!,B11,#REF!,"试点示范")/10000</f>
        <v>#REF!</v>
      </c>
      <c r="G11" s="12" t="e">
        <f>SUMIFS(#REF!,#REF!,B11,#REF!,"管制性")/10000</f>
        <v>#REF!</v>
      </c>
      <c r="H11" s="12" t="e">
        <f>SUMIFS(#REF!,#REF!,B11,#REF!,"竞争性")/10000</f>
        <v>#REF!</v>
      </c>
      <c r="I11" s="12" t="e">
        <f>SUMIFS(#REF!,#REF!,B11,#REF!,"综合性")/10000</f>
        <v>#REF!</v>
      </c>
      <c r="J11" s="13" t="e">
        <f t="shared" si="1"/>
        <v>#REF!</v>
      </c>
      <c r="K11" s="29" t="e">
        <f>COUNTIFS(#REF!,B11,#REF!,"推广应用")</f>
        <v>#REF!</v>
      </c>
      <c r="L11" s="29" t="e">
        <f>COUNTIFS(#REF!,B11,#REF!,"试点示范")</f>
        <v>#REF!</v>
      </c>
      <c r="M11" s="29" t="e">
        <f>COUNTIFS(#REF!,B11,#REF!,"管制性")</f>
        <v>#REF!</v>
      </c>
      <c r="N11" s="29" t="e">
        <f>COUNTIFS(#REF!,B11,#REF!,"竞争性")</f>
        <v>#REF!</v>
      </c>
      <c r="O11" s="30" t="e">
        <f>COUNTIFS(#REF!,B11,#REF!,"综合性")</f>
        <v>#REF!</v>
      </c>
    </row>
    <row r="12" spans="1:15" s="6" customFormat="1" ht="24.95" customHeight="1" x14ac:dyDescent="0.15">
      <c r="A12" s="9">
        <v>7</v>
      </c>
      <c r="B12" s="114" t="s">
        <v>327</v>
      </c>
      <c r="C12" s="114"/>
      <c r="D12" s="10" t="e">
        <f t="shared" si="0"/>
        <v>#REF!</v>
      </c>
      <c r="E12" s="11" t="e">
        <f>SUMIFS(#REF!,#REF!,B12,#REF!,"推广应用")/10000</f>
        <v>#REF!</v>
      </c>
      <c r="F12" s="11" t="e">
        <f>SUMIFS(#REF!,#REF!,B12,#REF!,"试点示范")/10000</f>
        <v>#REF!</v>
      </c>
      <c r="G12" s="12" t="e">
        <f>SUMIFS(#REF!,#REF!,B12,#REF!,"管制性")/10000</f>
        <v>#REF!</v>
      </c>
      <c r="H12" s="12" t="e">
        <f>SUMIFS(#REF!,#REF!,B12,#REF!,"竞争性")/10000</f>
        <v>#REF!</v>
      </c>
      <c r="I12" s="12" t="e">
        <f>SUMIFS(#REF!,#REF!,B12,#REF!,"综合性")/10000</f>
        <v>#REF!</v>
      </c>
      <c r="J12" s="13" t="e">
        <f t="shared" si="1"/>
        <v>#REF!</v>
      </c>
      <c r="K12" s="29" t="e">
        <f>COUNTIFS(#REF!,B12,#REF!,"推广应用")</f>
        <v>#REF!</v>
      </c>
      <c r="L12" s="29" t="e">
        <f>COUNTIFS(#REF!,B12,#REF!,"试点示范")</f>
        <v>#REF!</v>
      </c>
      <c r="M12" s="29" t="e">
        <f>COUNTIFS(#REF!,B12,#REF!,"管制性")</f>
        <v>#REF!</v>
      </c>
      <c r="N12" s="29" t="e">
        <f>COUNTIFS(#REF!,B12,#REF!,"竞争性")</f>
        <v>#REF!</v>
      </c>
      <c r="O12" s="30" t="e">
        <f>COUNTIFS(#REF!,B12,#REF!,"综合性")</f>
        <v>#REF!</v>
      </c>
    </row>
    <row r="13" spans="1:15" s="6" customFormat="1" ht="24.95" customHeight="1" x14ac:dyDescent="0.15">
      <c r="A13" s="9">
        <v>8</v>
      </c>
      <c r="B13" s="114" t="s">
        <v>142</v>
      </c>
      <c r="C13" s="114"/>
      <c r="D13" s="10" t="e">
        <f t="shared" si="0"/>
        <v>#REF!</v>
      </c>
      <c r="E13" s="11" t="e">
        <f>SUMIFS(#REF!,#REF!,B13,#REF!,"推广应用")/10000</f>
        <v>#REF!</v>
      </c>
      <c r="F13" s="11" t="e">
        <f>SUMIFS(#REF!,#REF!,B13,#REF!,"试点示范")/10000</f>
        <v>#REF!</v>
      </c>
      <c r="G13" s="12" t="e">
        <f>SUMIFS(#REF!,#REF!,B13,#REF!,"管制性")/10000</f>
        <v>#REF!</v>
      </c>
      <c r="H13" s="12" t="e">
        <f>SUMIFS(#REF!,#REF!,B13,#REF!,"竞争性")/10000</f>
        <v>#REF!</v>
      </c>
      <c r="I13" s="12" t="e">
        <f>SUMIFS(#REF!,#REF!,B13,#REF!,"综合性")/10000</f>
        <v>#REF!</v>
      </c>
      <c r="J13" s="13" t="e">
        <f t="shared" si="1"/>
        <v>#REF!</v>
      </c>
      <c r="K13" s="29" t="e">
        <f>COUNTIFS(#REF!,B13,#REF!,"推广应用")</f>
        <v>#REF!</v>
      </c>
      <c r="L13" s="29" t="e">
        <f>COUNTIFS(#REF!,B13,#REF!,"试点示范")</f>
        <v>#REF!</v>
      </c>
      <c r="M13" s="29" t="e">
        <f>COUNTIFS(#REF!,B13,#REF!,"管制性")</f>
        <v>#REF!</v>
      </c>
      <c r="N13" s="29" t="e">
        <f>COUNTIFS(#REF!,B13,#REF!,"竞争性")</f>
        <v>#REF!</v>
      </c>
      <c r="O13" s="30" t="e">
        <f>COUNTIFS(#REF!,B13,#REF!,"综合性")</f>
        <v>#REF!</v>
      </c>
    </row>
    <row r="14" spans="1:15" s="6" customFormat="1" ht="24.95" customHeight="1" x14ac:dyDescent="0.15">
      <c r="A14" s="9">
        <v>9</v>
      </c>
      <c r="B14" s="114" t="s">
        <v>318</v>
      </c>
      <c r="C14" s="114"/>
      <c r="D14" s="10" t="e">
        <f t="shared" si="0"/>
        <v>#REF!</v>
      </c>
      <c r="E14" s="11" t="e">
        <f>SUMIFS(#REF!,#REF!,B14,#REF!,"推广应用")/10000</f>
        <v>#REF!</v>
      </c>
      <c r="F14" s="11" t="e">
        <f>SUMIFS(#REF!,#REF!,B14,#REF!,"试点示范")/10000</f>
        <v>#REF!</v>
      </c>
      <c r="G14" s="12" t="e">
        <f>SUMIFS(#REF!,#REF!,B14,#REF!,"管制性")/10000</f>
        <v>#REF!</v>
      </c>
      <c r="H14" s="12" t="e">
        <f>SUMIFS(#REF!,#REF!,B14,#REF!,"竞争性")/10000</f>
        <v>#REF!</v>
      </c>
      <c r="I14" s="12" t="e">
        <f>SUMIFS(#REF!,#REF!,B14,#REF!,"综合性")/10000</f>
        <v>#REF!</v>
      </c>
      <c r="J14" s="13" t="e">
        <f t="shared" si="1"/>
        <v>#REF!</v>
      </c>
      <c r="K14" s="29" t="e">
        <f>COUNTIFS(#REF!,B14,#REF!,"推广应用")</f>
        <v>#REF!</v>
      </c>
      <c r="L14" s="29" t="e">
        <f>COUNTIFS(#REF!,B14,#REF!,"试点示范")</f>
        <v>#REF!</v>
      </c>
      <c r="M14" s="29" t="e">
        <f>COUNTIFS(#REF!,B14,#REF!,"管制性")</f>
        <v>#REF!</v>
      </c>
      <c r="N14" s="29" t="e">
        <f>COUNTIFS(#REF!,B14,#REF!,"竞争性")</f>
        <v>#REF!</v>
      </c>
      <c r="O14" s="30" t="e">
        <f>COUNTIFS(#REF!,B14,#REF!,"综合性")</f>
        <v>#REF!</v>
      </c>
    </row>
    <row r="15" spans="1:15" s="6" customFormat="1" ht="24.95" customHeight="1" x14ac:dyDescent="0.15">
      <c r="A15" s="111" t="s">
        <v>442</v>
      </c>
      <c r="B15" s="115"/>
      <c r="C15" s="115"/>
      <c r="D15" s="14" t="e">
        <f t="shared" ref="D15:I15" si="2">SUM(D6:D14)</f>
        <v>#REF!</v>
      </c>
      <c r="E15" s="10" t="e">
        <f t="shared" si="2"/>
        <v>#REF!</v>
      </c>
      <c r="F15" s="10" t="e">
        <f t="shared" si="2"/>
        <v>#REF!</v>
      </c>
      <c r="G15" s="10" t="e">
        <f t="shared" si="2"/>
        <v>#REF!</v>
      </c>
      <c r="H15" s="10" t="e">
        <f t="shared" si="2"/>
        <v>#REF!</v>
      </c>
      <c r="I15" s="10" t="e">
        <f t="shared" si="2"/>
        <v>#REF!</v>
      </c>
      <c r="J15" s="13" t="e">
        <f t="shared" ref="J15:O15" si="3">SUM(J6:J14)</f>
        <v>#REF!</v>
      </c>
      <c r="K15" s="29" t="e">
        <f t="shared" si="3"/>
        <v>#REF!</v>
      </c>
      <c r="L15" s="29" t="e">
        <f t="shared" si="3"/>
        <v>#REF!</v>
      </c>
      <c r="M15" s="29" t="e">
        <f t="shared" si="3"/>
        <v>#REF!</v>
      </c>
      <c r="N15" s="29" t="e">
        <f t="shared" si="3"/>
        <v>#REF!</v>
      </c>
      <c r="O15" s="30" t="e">
        <f t="shared" si="3"/>
        <v>#REF!</v>
      </c>
    </row>
    <row r="16" spans="1:15" s="6" customFormat="1" ht="24.95" customHeight="1" x14ac:dyDescent="0.15">
      <c r="A16" s="107" t="s">
        <v>443</v>
      </c>
      <c r="B16" s="108"/>
      <c r="C16" s="108"/>
      <c r="D16" s="15" t="e">
        <f t="shared" ref="D16:I16" si="4">D15/$D$15</f>
        <v>#REF!</v>
      </c>
      <c r="E16" s="15" t="e">
        <f t="shared" si="4"/>
        <v>#REF!</v>
      </c>
      <c r="F16" s="15" t="e">
        <f t="shared" si="4"/>
        <v>#REF!</v>
      </c>
      <c r="G16" s="15" t="e">
        <f t="shared" si="4"/>
        <v>#REF!</v>
      </c>
      <c r="H16" s="15" t="e">
        <f t="shared" si="4"/>
        <v>#REF!</v>
      </c>
      <c r="I16" s="15" t="e">
        <f t="shared" si="4"/>
        <v>#REF!</v>
      </c>
      <c r="J16" s="15" t="e">
        <f t="shared" ref="J16:O16" si="5">J15/$J$15</f>
        <v>#REF!</v>
      </c>
      <c r="K16" s="15" t="e">
        <f t="shared" si="5"/>
        <v>#REF!</v>
      </c>
      <c r="L16" s="15" t="e">
        <f t="shared" si="5"/>
        <v>#REF!</v>
      </c>
      <c r="M16" s="15" t="e">
        <f t="shared" si="5"/>
        <v>#REF!</v>
      </c>
      <c r="N16" s="15" t="e">
        <f t="shared" si="5"/>
        <v>#REF!</v>
      </c>
      <c r="O16" s="31" t="e">
        <f t="shared" si="5"/>
        <v>#REF!</v>
      </c>
    </row>
    <row r="17" spans="1:18" ht="24" customHeight="1" x14ac:dyDescent="0.15">
      <c r="B17" s="109"/>
      <c r="C17" s="109"/>
      <c r="D17" s="16"/>
      <c r="E17" s="17"/>
      <c r="F17" s="17"/>
      <c r="G17" s="17"/>
      <c r="H17" s="18"/>
      <c r="I17" s="18"/>
      <c r="J17" s="18"/>
      <c r="K17" s="18"/>
      <c r="L17" s="18"/>
      <c r="M17" s="18"/>
    </row>
    <row r="18" spans="1:18" ht="45.4" hidden="1" customHeight="1" x14ac:dyDescent="0.15">
      <c r="B18" s="19" t="s">
        <v>444</v>
      </c>
      <c r="C18" s="19" t="s">
        <v>445</v>
      </c>
      <c r="D18" s="20">
        <v>18600</v>
      </c>
      <c r="G18" s="20">
        <v>14100</v>
      </c>
      <c r="H18" s="20">
        <v>4500</v>
      </c>
      <c r="I18" s="20"/>
      <c r="J18" s="18"/>
      <c r="K18" s="18"/>
      <c r="L18" s="18"/>
      <c r="M18" s="18"/>
      <c r="N18" s="27"/>
      <c r="O18" s="27"/>
      <c r="P18" s="20"/>
      <c r="Q18" s="20"/>
      <c r="R18" s="20"/>
    </row>
    <row r="19" spans="1:18" ht="45.4" hidden="1" customHeight="1" x14ac:dyDescent="0.15">
      <c r="B19" s="19" t="s">
        <v>446</v>
      </c>
      <c r="C19" s="19" t="s">
        <v>362</v>
      </c>
      <c r="D19" s="20">
        <v>45000</v>
      </c>
      <c r="G19" s="20">
        <v>36000</v>
      </c>
      <c r="H19" s="20">
        <v>9000</v>
      </c>
      <c r="I19" s="20"/>
      <c r="J19" s="18"/>
      <c r="K19" s="18"/>
      <c r="L19" s="18"/>
      <c r="M19" s="18"/>
      <c r="N19" s="27"/>
      <c r="O19" s="27"/>
      <c r="P19" s="20"/>
      <c r="Q19" s="20"/>
      <c r="R19" s="20"/>
    </row>
    <row r="20" spans="1:18" ht="45.4" hidden="1" customHeight="1" x14ac:dyDescent="0.15">
      <c r="B20" s="19" t="s">
        <v>446</v>
      </c>
      <c r="C20" s="19" t="s">
        <v>447</v>
      </c>
      <c r="D20" s="20">
        <v>14040</v>
      </c>
      <c r="G20" s="20">
        <v>1260</v>
      </c>
      <c r="H20" s="20">
        <v>12780</v>
      </c>
      <c r="I20" s="20"/>
      <c r="J20" s="18"/>
      <c r="K20" s="18"/>
      <c r="L20" s="18"/>
      <c r="M20" s="18"/>
    </row>
    <row r="21" spans="1:18" ht="31.9" hidden="1" customHeight="1" x14ac:dyDescent="0.15"/>
    <row r="22" spans="1:18" ht="27" hidden="1" customHeight="1" x14ac:dyDescent="0.15">
      <c r="A22" s="21"/>
      <c r="B22" s="22" t="s">
        <v>380</v>
      </c>
      <c r="C22" s="22" t="s">
        <v>448</v>
      </c>
      <c r="D22" s="22" t="s">
        <v>449</v>
      </c>
      <c r="E22" s="22" t="s">
        <v>450</v>
      </c>
      <c r="F22" s="22" t="s">
        <v>451</v>
      </c>
      <c r="G22" s="22" t="s">
        <v>452</v>
      </c>
      <c r="H22" s="22" t="s">
        <v>453</v>
      </c>
      <c r="I22" s="22" t="s">
        <v>433</v>
      </c>
    </row>
    <row r="23" spans="1:18" ht="27" hidden="1" customHeight="1" x14ac:dyDescent="0.15">
      <c r="A23" s="21">
        <v>1</v>
      </c>
      <c r="B23" s="23" t="s">
        <v>454</v>
      </c>
      <c r="C23" s="24" t="e">
        <f>#REF!</f>
        <v>#REF!</v>
      </c>
      <c r="D23" s="24" t="e">
        <f>#REF!</f>
        <v>#REF!</v>
      </c>
      <c r="E23" s="24" t="e">
        <f>#REF!</f>
        <v>#REF!</v>
      </c>
      <c r="F23" s="24" t="e">
        <f>#REF!</f>
        <v>#REF!</v>
      </c>
      <c r="G23" s="24" t="e">
        <f>#REF!</f>
        <v>#REF!</v>
      </c>
      <c r="H23" s="24" t="e">
        <f>#REF!</f>
        <v>#REF!</v>
      </c>
      <c r="I23" s="21" t="e">
        <f>J15</f>
        <v>#REF!</v>
      </c>
    </row>
    <row r="24" spans="1:18" ht="27" hidden="1" customHeight="1" x14ac:dyDescent="0.15">
      <c r="A24" s="21">
        <v>1.1000000000000001</v>
      </c>
      <c r="B24" s="25" t="s">
        <v>455</v>
      </c>
      <c r="C24" s="24" t="e">
        <f>#REF!</f>
        <v>#REF!</v>
      </c>
      <c r="D24" s="21">
        <v>9598</v>
      </c>
      <c r="E24" s="21">
        <v>7396</v>
      </c>
      <c r="F24" s="21">
        <v>7787</v>
      </c>
      <c r="G24" s="21">
        <v>8428</v>
      </c>
      <c r="H24" s="21">
        <v>8960</v>
      </c>
      <c r="I24" s="21"/>
    </row>
    <row r="25" spans="1:18" ht="27" hidden="1" customHeight="1" x14ac:dyDescent="0.15">
      <c r="A25" s="21">
        <v>2</v>
      </c>
      <c r="B25" s="23" t="s">
        <v>456</v>
      </c>
      <c r="C25" s="24">
        <v>913</v>
      </c>
      <c r="D25" s="24">
        <v>155</v>
      </c>
      <c r="E25" s="24">
        <v>418</v>
      </c>
      <c r="F25" s="24">
        <v>34</v>
      </c>
      <c r="G25" s="24">
        <v>0</v>
      </c>
      <c r="H25" s="26">
        <v>0</v>
      </c>
      <c r="I25" s="21">
        <f>COUNT(专题研究项目!A3:A18)</f>
        <v>16</v>
      </c>
    </row>
    <row r="26" spans="1:18" hidden="1" x14ac:dyDescent="0.15">
      <c r="C26" s="27"/>
    </row>
    <row r="27" spans="1:18" hidden="1" x14ac:dyDescent="0.15"/>
    <row r="28" spans="1:18" hidden="1" x14ac:dyDescent="0.15"/>
    <row r="29" spans="1:18" hidden="1" x14ac:dyDescent="0.15"/>
  </sheetData>
  <mergeCells count="23">
    <mergeCell ref="A2:O2"/>
    <mergeCell ref="D3:I3"/>
    <mergeCell ref="J3:O3"/>
    <mergeCell ref="E4:F4"/>
    <mergeCell ref="G4:I4"/>
    <mergeCell ref="K4:L4"/>
    <mergeCell ref="M4:O4"/>
    <mergeCell ref="A15:C15"/>
    <mergeCell ref="B6:C6"/>
    <mergeCell ref="B7:C7"/>
    <mergeCell ref="B8:C8"/>
    <mergeCell ref="B9:C9"/>
    <mergeCell ref="B10:C10"/>
    <mergeCell ref="A16:C16"/>
    <mergeCell ref="B17:C17"/>
    <mergeCell ref="A3:A5"/>
    <mergeCell ref="D4:D5"/>
    <mergeCell ref="J4:J5"/>
    <mergeCell ref="B3:C5"/>
    <mergeCell ref="B11:C11"/>
    <mergeCell ref="B12:C12"/>
    <mergeCell ref="B13:C13"/>
    <mergeCell ref="B14:C14"/>
  </mergeCells>
  <phoneticPr fontId="20" type="noConversion"/>
  <printOptions horizontalCentered="1" verticalCentered="1"/>
  <pageMargins left="0.70069444444444495" right="0.70069444444444495" top="0.75138888888888899" bottom="0.75138888888888899" header="0.297916666666667" footer="0.297916666666667"/>
  <pageSetup paperSize="9" firstPageNumber="14" orientation="landscape" useFirstPageNumber="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0:I18"/>
  <sheetViews>
    <sheetView workbookViewId="0">
      <selection activeCell="F32" sqref="F32"/>
    </sheetView>
  </sheetViews>
  <sheetFormatPr defaultColWidth="9" defaultRowHeight="13.5" x14ac:dyDescent="0.15"/>
  <cols>
    <col min="6" max="6" width="14.375" customWidth="1"/>
  </cols>
  <sheetData>
    <row r="10" spans="6:9" x14ac:dyDescent="0.15">
      <c r="F10" s="1"/>
      <c r="G10" s="1"/>
      <c r="H10" s="1"/>
      <c r="I10" s="1"/>
    </row>
    <row r="11" spans="6:9" x14ac:dyDescent="0.15">
      <c r="F11" s="2"/>
      <c r="G11" s="2"/>
      <c r="H11" s="2"/>
      <c r="I11" s="2"/>
    </row>
    <row r="12" spans="6:9" x14ac:dyDescent="0.15">
      <c r="F12" s="2"/>
      <c r="G12" s="2"/>
      <c r="H12" s="2"/>
      <c r="I12" s="2"/>
    </row>
    <row r="13" spans="6:9" x14ac:dyDescent="0.15">
      <c r="F13" s="2"/>
      <c r="G13" s="2"/>
      <c r="H13" s="2"/>
      <c r="I13" s="2"/>
    </row>
    <row r="14" spans="6:9" x14ac:dyDescent="0.15">
      <c r="F14" s="3" t="e">
        <f>#REF!</f>
        <v>#REF!</v>
      </c>
      <c r="G14" s="3" t="e">
        <f>#REF!</f>
        <v>#REF!</v>
      </c>
      <c r="H14" s="3" t="e">
        <f>#REF!</f>
        <v>#REF!</v>
      </c>
      <c r="I14" s="3" t="e">
        <f>#REF!</f>
        <v>#REF!</v>
      </c>
    </row>
    <row r="15" spans="6:9" ht="15" x14ac:dyDescent="0.15">
      <c r="F15" s="4"/>
      <c r="G15" s="5"/>
      <c r="H15" s="5"/>
      <c r="I15" s="5"/>
    </row>
    <row r="16" spans="6:9" ht="15" x14ac:dyDescent="0.15">
      <c r="F16" s="4"/>
      <c r="G16" s="5"/>
      <c r="H16" s="5"/>
      <c r="I16" s="5"/>
    </row>
    <row r="17" spans="6:9" ht="15" x14ac:dyDescent="0.15">
      <c r="F17" s="4">
        <v>2000000</v>
      </c>
      <c r="G17" s="5">
        <v>700000</v>
      </c>
      <c r="H17" s="5">
        <v>700000</v>
      </c>
      <c r="I17" s="5">
        <v>600000</v>
      </c>
    </row>
    <row r="18" spans="6:9" ht="15" x14ac:dyDescent="0.15">
      <c r="F18" s="4" t="e">
        <f>F17-F14</f>
        <v>#REF!</v>
      </c>
      <c r="G18" s="4" t="e">
        <f>G17-G14</f>
        <v>#REF!</v>
      </c>
      <c r="H18" s="4" t="e">
        <f>H17-H14</f>
        <v>#REF!</v>
      </c>
      <c r="I18" s="4" t="e">
        <f>I17-I14</f>
        <v>#REF!</v>
      </c>
    </row>
  </sheetData>
  <phoneticPr fontId="20" type="noConversion"/>
  <pageMargins left="0.69930555555555596" right="0.6993055555555559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Sheet2</vt:lpstr>
      <vt:lpstr>专题研究项目</vt:lpstr>
      <vt:lpstr>各领域投资汇总</vt:lpstr>
      <vt:lpstr>Sheet1</vt:lpstr>
      <vt:lpstr>专题研究项目!Print_Titles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熊雄</dc:creator>
  <cp:lastModifiedBy>核稿员</cp:lastModifiedBy>
  <cp:lastPrinted>2018-04-12T10:22:00Z</cp:lastPrinted>
  <dcterms:created xsi:type="dcterms:W3CDTF">2017-12-13T07:26:00Z</dcterms:created>
  <dcterms:modified xsi:type="dcterms:W3CDTF">2019-03-19T07:24:56Z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